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D:\4-Reform\Reform Merged Prototype\src\assets\templates\"/>
    </mc:Choice>
  </mc:AlternateContent>
  <xr:revisionPtr revIDLastSave="0" documentId="13_ncr:1_{44D26D38-DA37-42FF-BDB5-82787565FDC5}" xr6:coauthVersionLast="47" xr6:coauthVersionMax="47" xr10:uidLastSave="{00000000-0000-0000-0000-000000000000}"/>
  <bookViews>
    <workbookView xWindow="-108" yWindow="-108" windowWidth="23256" windowHeight="12456" xr2:uid="{00000000-000D-0000-FFFF-FFFF00000000}"/>
  </bookViews>
  <sheets>
    <sheet name="Instructions" sheetId="1" r:id="rId1"/>
    <sheet name="Rules" sheetId="2" r:id="rId2"/>
    <sheet name="Payroll"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7" i="3" l="1"/>
  <c r="Q56" i="3"/>
  <c r="P56" i="3"/>
  <c r="O56" i="3"/>
  <c r="N56" i="3"/>
  <c r="M56" i="3"/>
  <c r="L56" i="3"/>
  <c r="K56" i="3"/>
  <c r="J56" i="3"/>
  <c r="I56" i="3"/>
  <c r="H56" i="3"/>
  <c r="G56" i="3"/>
  <c r="F56" i="3"/>
  <c r="E56" i="3"/>
  <c r="Q55" i="3"/>
  <c r="P55" i="3"/>
  <c r="O55" i="3"/>
  <c r="N55" i="3"/>
  <c r="M55" i="3"/>
  <c r="L55" i="3"/>
  <c r="K55" i="3"/>
  <c r="J55" i="3"/>
  <c r="I55" i="3"/>
  <c r="H55" i="3"/>
  <c r="G55" i="3"/>
  <c r="F55" i="3"/>
  <c r="E55" i="3"/>
  <c r="Q54" i="3"/>
  <c r="P54" i="3"/>
  <c r="O54" i="3"/>
  <c r="N54" i="3"/>
  <c r="M54" i="3"/>
  <c r="L54" i="3"/>
  <c r="K54" i="3"/>
  <c r="J54" i="3"/>
  <c r="I54" i="3"/>
  <c r="H54" i="3"/>
  <c r="G54" i="3"/>
  <c r="F54" i="3"/>
  <c r="E54" i="3"/>
  <c r="Q53" i="3"/>
  <c r="P53" i="3"/>
  <c r="O53" i="3"/>
  <c r="N53" i="3"/>
  <c r="M53" i="3"/>
  <c r="L53" i="3"/>
  <c r="K53" i="3"/>
  <c r="J53" i="3"/>
  <c r="I53" i="3"/>
  <c r="H53" i="3"/>
  <c r="G53" i="3"/>
  <c r="F53" i="3"/>
  <c r="E53" i="3"/>
  <c r="Q52" i="3"/>
  <c r="P52" i="3"/>
  <c r="O52" i="3"/>
  <c r="N52" i="3"/>
  <c r="M52" i="3"/>
  <c r="L52" i="3"/>
  <c r="K52" i="3"/>
  <c r="J52" i="3"/>
  <c r="I52" i="3"/>
  <c r="H52" i="3"/>
  <c r="G52" i="3"/>
  <c r="F52" i="3"/>
  <c r="E52" i="3"/>
  <c r="Q51" i="3"/>
  <c r="P51" i="3"/>
  <c r="O51" i="3"/>
  <c r="N51" i="3"/>
  <c r="M51" i="3"/>
  <c r="L51" i="3"/>
  <c r="K51" i="3"/>
  <c r="J51" i="3"/>
  <c r="I51" i="3"/>
  <c r="H51" i="3"/>
  <c r="G51" i="3"/>
  <c r="F51" i="3"/>
  <c r="E51" i="3"/>
  <c r="Q50" i="3"/>
  <c r="P50" i="3"/>
  <c r="O50" i="3"/>
  <c r="N50" i="3"/>
  <c r="M50" i="3"/>
  <c r="L50" i="3"/>
  <c r="K50" i="3"/>
  <c r="J50" i="3"/>
  <c r="I50" i="3"/>
  <c r="H50" i="3"/>
  <c r="G50" i="3"/>
  <c r="F50" i="3"/>
  <c r="E50" i="3"/>
  <c r="Q49" i="3"/>
  <c r="P49" i="3"/>
  <c r="O49" i="3"/>
  <c r="N49" i="3"/>
  <c r="M49" i="3"/>
  <c r="L49" i="3"/>
  <c r="K49" i="3"/>
  <c r="J49" i="3"/>
  <c r="I49" i="3"/>
  <c r="H49" i="3"/>
  <c r="G49" i="3"/>
  <c r="F49" i="3"/>
  <c r="E49" i="3"/>
  <c r="Q48" i="3"/>
  <c r="P48" i="3"/>
  <c r="O48" i="3"/>
  <c r="N48" i="3"/>
  <c r="M48" i="3"/>
  <c r="L48" i="3"/>
  <c r="K48" i="3"/>
  <c r="J48" i="3"/>
  <c r="I48" i="3"/>
  <c r="H48" i="3"/>
  <c r="G48" i="3"/>
  <c r="F48" i="3"/>
  <c r="E48" i="3"/>
  <c r="Q47" i="3"/>
  <c r="P47" i="3"/>
  <c r="O47" i="3"/>
  <c r="N47" i="3"/>
  <c r="M47" i="3"/>
  <c r="L47" i="3"/>
  <c r="K47" i="3"/>
  <c r="J47" i="3"/>
  <c r="I47" i="3"/>
  <c r="H47" i="3"/>
  <c r="G47" i="3"/>
  <c r="F47" i="3"/>
  <c r="E47" i="3"/>
  <c r="Q46" i="3"/>
  <c r="P46" i="3"/>
  <c r="O46" i="3"/>
  <c r="N46" i="3"/>
  <c r="M46" i="3"/>
  <c r="L46" i="3"/>
  <c r="K46" i="3"/>
  <c r="J46" i="3"/>
  <c r="I46" i="3"/>
  <c r="H46" i="3"/>
  <c r="G46" i="3"/>
  <c r="F46" i="3"/>
  <c r="E46" i="3"/>
  <c r="Q45" i="3"/>
  <c r="P45" i="3"/>
  <c r="O45" i="3"/>
  <c r="N45" i="3"/>
  <c r="M45" i="3"/>
  <c r="L45" i="3"/>
  <c r="K45" i="3"/>
  <c r="J45" i="3"/>
  <c r="I45" i="3"/>
  <c r="H45" i="3"/>
  <c r="G45" i="3"/>
  <c r="F45" i="3"/>
  <c r="E45" i="3"/>
  <c r="Q44" i="3"/>
  <c r="P44" i="3"/>
  <c r="O44" i="3"/>
  <c r="N44" i="3"/>
  <c r="M44" i="3"/>
  <c r="L44" i="3"/>
  <c r="K44" i="3"/>
  <c r="J44" i="3"/>
  <c r="I44" i="3"/>
  <c r="H44" i="3"/>
  <c r="G44" i="3"/>
  <c r="F44" i="3"/>
  <c r="E44" i="3"/>
  <c r="Q43" i="3"/>
  <c r="P43" i="3"/>
  <c r="O43" i="3"/>
  <c r="N43" i="3"/>
  <c r="M43" i="3"/>
  <c r="L43" i="3"/>
  <c r="K43" i="3"/>
  <c r="J43" i="3"/>
  <c r="I43" i="3"/>
  <c r="H43" i="3"/>
  <c r="G43" i="3"/>
  <c r="F43" i="3"/>
  <c r="E43" i="3"/>
  <c r="Q42" i="3"/>
  <c r="P42" i="3"/>
  <c r="O42" i="3"/>
  <c r="N42" i="3"/>
  <c r="M42" i="3"/>
  <c r="L42" i="3"/>
  <c r="K42" i="3"/>
  <c r="J42" i="3"/>
  <c r="I42" i="3"/>
  <c r="H42" i="3"/>
  <c r="G42" i="3"/>
  <c r="F42" i="3"/>
  <c r="E42" i="3"/>
  <c r="Q41" i="3"/>
  <c r="P41" i="3"/>
  <c r="O41" i="3"/>
  <c r="N41" i="3"/>
  <c r="M41" i="3"/>
  <c r="L41" i="3"/>
  <c r="K41" i="3"/>
  <c r="J41" i="3"/>
  <c r="I41" i="3"/>
  <c r="H41" i="3"/>
  <c r="G41" i="3"/>
  <c r="F41" i="3"/>
  <c r="E41" i="3"/>
  <c r="Q40" i="3"/>
  <c r="P40" i="3"/>
  <c r="O40" i="3"/>
  <c r="N40" i="3"/>
  <c r="M40" i="3"/>
  <c r="L40" i="3"/>
  <c r="K40" i="3"/>
  <c r="J40" i="3"/>
  <c r="I40" i="3"/>
  <c r="H40" i="3"/>
  <c r="G40" i="3"/>
  <c r="F40" i="3"/>
  <c r="E40" i="3"/>
  <c r="Q39" i="3"/>
  <c r="P39" i="3"/>
  <c r="O39" i="3"/>
  <c r="N39" i="3"/>
  <c r="M39" i="3"/>
  <c r="L39" i="3"/>
  <c r="K39" i="3"/>
  <c r="J39" i="3"/>
  <c r="I39" i="3"/>
  <c r="H39" i="3"/>
  <c r="G39" i="3"/>
  <c r="F39" i="3"/>
  <c r="E39" i="3"/>
  <c r="Q38" i="3"/>
  <c r="P38" i="3"/>
  <c r="O38" i="3"/>
  <c r="N38" i="3"/>
  <c r="M38" i="3"/>
  <c r="L38" i="3"/>
  <c r="K38" i="3"/>
  <c r="J38" i="3"/>
  <c r="I38" i="3"/>
  <c r="H38" i="3"/>
  <c r="G38" i="3"/>
  <c r="F38" i="3"/>
  <c r="E38" i="3"/>
  <c r="Q37" i="3"/>
  <c r="P37" i="3"/>
  <c r="O37" i="3"/>
  <c r="N37" i="3"/>
  <c r="M37" i="3"/>
  <c r="L37" i="3"/>
  <c r="K37" i="3"/>
  <c r="J37" i="3"/>
  <c r="I37" i="3"/>
  <c r="H37" i="3"/>
  <c r="G37" i="3"/>
  <c r="F37" i="3"/>
  <c r="E37" i="3"/>
  <c r="Q36" i="3"/>
  <c r="P36" i="3"/>
  <c r="O36" i="3"/>
  <c r="N36" i="3"/>
  <c r="M36" i="3"/>
  <c r="L36" i="3"/>
  <c r="K36" i="3"/>
  <c r="J36" i="3"/>
  <c r="I36" i="3"/>
  <c r="H36" i="3"/>
  <c r="G36" i="3"/>
  <c r="F36" i="3"/>
  <c r="E36" i="3"/>
  <c r="Q35" i="3"/>
  <c r="P35" i="3"/>
  <c r="O35" i="3"/>
  <c r="N35" i="3"/>
  <c r="M35" i="3"/>
  <c r="L35" i="3"/>
  <c r="K35" i="3"/>
  <c r="J35" i="3"/>
  <c r="I35" i="3"/>
  <c r="H35" i="3"/>
  <c r="G35" i="3"/>
  <c r="F35" i="3"/>
  <c r="E35" i="3"/>
  <c r="Q34" i="3"/>
  <c r="P34" i="3"/>
  <c r="O34" i="3"/>
  <c r="N34" i="3"/>
  <c r="M34" i="3"/>
  <c r="L34" i="3"/>
  <c r="K34" i="3"/>
  <c r="J34" i="3"/>
  <c r="I34" i="3"/>
  <c r="H34" i="3"/>
  <c r="G34" i="3"/>
  <c r="F34" i="3"/>
  <c r="E34" i="3"/>
  <c r="Q33" i="3"/>
  <c r="P33" i="3"/>
  <c r="O33" i="3"/>
  <c r="N33" i="3"/>
  <c r="M33" i="3"/>
  <c r="L33" i="3"/>
  <c r="K33" i="3"/>
  <c r="J33" i="3"/>
  <c r="I33" i="3"/>
  <c r="H33" i="3"/>
  <c r="G33" i="3"/>
  <c r="F33" i="3"/>
  <c r="E33" i="3"/>
  <c r="Q32" i="3"/>
  <c r="P32" i="3"/>
  <c r="O32" i="3"/>
  <c r="N32" i="3"/>
  <c r="M32" i="3"/>
  <c r="L32" i="3"/>
  <c r="K32" i="3"/>
  <c r="J32" i="3"/>
  <c r="I32" i="3"/>
  <c r="H32" i="3"/>
  <c r="G32" i="3"/>
  <c r="F32" i="3"/>
  <c r="E32" i="3"/>
  <c r="Q31" i="3"/>
  <c r="P31" i="3"/>
  <c r="O31" i="3"/>
  <c r="N31" i="3"/>
  <c r="M31" i="3"/>
  <c r="L31" i="3"/>
  <c r="K31" i="3"/>
  <c r="J31" i="3"/>
  <c r="I31" i="3"/>
  <c r="H31" i="3"/>
  <c r="G31" i="3"/>
  <c r="F31" i="3"/>
  <c r="E31" i="3"/>
  <c r="Q30" i="3"/>
  <c r="P30" i="3"/>
  <c r="O30" i="3"/>
  <c r="N30" i="3"/>
  <c r="M30" i="3"/>
  <c r="L30" i="3"/>
  <c r="K30" i="3"/>
  <c r="J30" i="3"/>
  <c r="I30" i="3"/>
  <c r="H30" i="3"/>
  <c r="G30" i="3"/>
  <c r="F30" i="3"/>
  <c r="E30" i="3"/>
  <c r="Q29" i="3"/>
  <c r="P29" i="3"/>
  <c r="O29" i="3"/>
  <c r="N29" i="3"/>
  <c r="M29" i="3"/>
  <c r="L29" i="3"/>
  <c r="K29" i="3"/>
  <c r="J29" i="3"/>
  <c r="I29" i="3"/>
  <c r="H29" i="3"/>
  <c r="G29" i="3"/>
  <c r="F29" i="3"/>
  <c r="E29" i="3"/>
  <c r="Q28" i="3"/>
  <c r="P28" i="3"/>
  <c r="O28" i="3"/>
  <c r="N28" i="3"/>
  <c r="M28" i="3"/>
  <c r="L28" i="3"/>
  <c r="K28" i="3"/>
  <c r="J28" i="3"/>
  <c r="I28" i="3"/>
  <c r="H28" i="3"/>
  <c r="G28" i="3"/>
  <c r="F28" i="3"/>
  <c r="E28" i="3"/>
  <c r="Q27" i="3"/>
  <c r="P27" i="3"/>
  <c r="O27" i="3"/>
  <c r="N27" i="3"/>
  <c r="M27" i="3"/>
  <c r="L27" i="3"/>
  <c r="K27" i="3"/>
  <c r="J27" i="3"/>
  <c r="I27" i="3"/>
  <c r="H27" i="3"/>
  <c r="G27" i="3"/>
  <c r="F27" i="3"/>
  <c r="E27" i="3"/>
  <c r="Q26" i="3"/>
  <c r="P26" i="3"/>
  <c r="O26" i="3"/>
  <c r="N26" i="3"/>
  <c r="M26" i="3"/>
  <c r="L26" i="3"/>
  <c r="K26" i="3"/>
  <c r="J26" i="3"/>
  <c r="I26" i="3"/>
  <c r="H26" i="3"/>
  <c r="G26" i="3"/>
  <c r="F26" i="3"/>
  <c r="E26" i="3"/>
  <c r="Q25" i="3"/>
  <c r="P25" i="3"/>
  <c r="O25" i="3"/>
  <c r="N25" i="3"/>
  <c r="M25" i="3"/>
  <c r="L25" i="3"/>
  <c r="K25" i="3"/>
  <c r="J25" i="3"/>
  <c r="I25" i="3"/>
  <c r="H25" i="3"/>
  <c r="G25" i="3"/>
  <c r="F25" i="3"/>
  <c r="E25" i="3"/>
  <c r="Q24" i="3"/>
  <c r="P24" i="3"/>
  <c r="O24" i="3"/>
  <c r="N24" i="3"/>
  <c r="M24" i="3"/>
  <c r="L24" i="3"/>
  <c r="K24" i="3"/>
  <c r="J24" i="3"/>
  <c r="I24" i="3"/>
  <c r="H24" i="3"/>
  <c r="G24" i="3"/>
  <c r="F24" i="3"/>
  <c r="E24" i="3"/>
  <c r="Q23" i="3"/>
  <c r="P23" i="3"/>
  <c r="O23" i="3"/>
  <c r="N23" i="3"/>
  <c r="M23" i="3"/>
  <c r="L23" i="3"/>
  <c r="K23" i="3"/>
  <c r="J23" i="3"/>
  <c r="I23" i="3"/>
  <c r="H23" i="3"/>
  <c r="G23" i="3"/>
  <c r="F23" i="3"/>
  <c r="E23" i="3"/>
  <c r="Q22" i="3"/>
  <c r="P22" i="3"/>
  <c r="O22" i="3"/>
  <c r="N22" i="3"/>
  <c r="M22" i="3"/>
  <c r="L22" i="3"/>
  <c r="K22" i="3"/>
  <c r="J22" i="3"/>
  <c r="I22" i="3"/>
  <c r="H22" i="3"/>
  <c r="G22" i="3"/>
  <c r="F22" i="3"/>
  <c r="E22" i="3"/>
  <c r="Q21" i="3"/>
  <c r="P21" i="3"/>
  <c r="O21" i="3"/>
  <c r="N21" i="3"/>
  <c r="M21" i="3"/>
  <c r="L21" i="3"/>
  <c r="K21" i="3"/>
  <c r="J21" i="3"/>
  <c r="I21" i="3"/>
  <c r="H21" i="3"/>
  <c r="G21" i="3"/>
  <c r="F21" i="3"/>
  <c r="E21" i="3"/>
  <c r="Q20" i="3"/>
  <c r="P20" i="3"/>
  <c r="O20" i="3"/>
  <c r="N20" i="3"/>
  <c r="M20" i="3"/>
  <c r="L20" i="3"/>
  <c r="K20" i="3"/>
  <c r="J20" i="3"/>
  <c r="I20" i="3"/>
  <c r="H20" i="3"/>
  <c r="G20" i="3"/>
  <c r="F20" i="3"/>
  <c r="E20" i="3"/>
  <c r="Q19" i="3"/>
  <c r="P19" i="3"/>
  <c r="O19" i="3"/>
  <c r="N19" i="3"/>
  <c r="M19" i="3"/>
  <c r="L19" i="3"/>
  <c r="K19" i="3"/>
  <c r="J19" i="3"/>
  <c r="I19" i="3"/>
  <c r="H19" i="3"/>
  <c r="G19" i="3"/>
  <c r="F19" i="3"/>
  <c r="E19" i="3"/>
  <c r="Q18" i="3"/>
  <c r="P18" i="3"/>
  <c r="O18" i="3"/>
  <c r="N18" i="3"/>
  <c r="M18" i="3"/>
  <c r="L18" i="3"/>
  <c r="K18" i="3"/>
  <c r="J18" i="3"/>
  <c r="I18" i="3"/>
  <c r="H18" i="3"/>
  <c r="G18" i="3"/>
  <c r="F18" i="3"/>
  <c r="E18" i="3"/>
  <c r="Q17" i="3"/>
  <c r="P17" i="3"/>
  <c r="O17" i="3"/>
  <c r="N17" i="3"/>
  <c r="M17" i="3"/>
  <c r="L17" i="3"/>
  <c r="K17" i="3"/>
  <c r="J17" i="3"/>
  <c r="I17" i="3"/>
  <c r="H17" i="3"/>
  <c r="G17" i="3"/>
  <c r="F17" i="3"/>
  <c r="E17" i="3"/>
  <c r="Q16" i="3"/>
  <c r="P16" i="3"/>
  <c r="O16" i="3"/>
  <c r="N16" i="3"/>
  <c r="M16" i="3"/>
  <c r="L16" i="3"/>
  <c r="K16" i="3"/>
  <c r="J16" i="3"/>
  <c r="I16" i="3"/>
  <c r="H16" i="3"/>
  <c r="G16" i="3"/>
  <c r="F16" i="3"/>
  <c r="E16" i="3"/>
  <c r="Q15" i="3"/>
  <c r="P15" i="3"/>
  <c r="O15" i="3"/>
  <c r="N15" i="3"/>
  <c r="M15" i="3"/>
  <c r="L15" i="3"/>
  <c r="K15" i="3"/>
  <c r="J15" i="3"/>
  <c r="I15" i="3"/>
  <c r="H15" i="3"/>
  <c r="G15" i="3"/>
  <c r="F15" i="3"/>
  <c r="E15" i="3"/>
  <c r="Q14" i="3"/>
  <c r="P14" i="3"/>
  <c r="O14" i="3"/>
  <c r="N14" i="3"/>
  <c r="M14" i="3"/>
  <c r="L14" i="3"/>
  <c r="K14" i="3"/>
  <c r="J14" i="3"/>
  <c r="I14" i="3"/>
  <c r="H14" i="3"/>
  <c r="G14" i="3"/>
  <c r="F14" i="3"/>
  <c r="E14" i="3"/>
  <c r="Q13" i="3"/>
  <c r="P13" i="3"/>
  <c r="O13" i="3"/>
  <c r="N13" i="3"/>
  <c r="M13" i="3"/>
  <c r="L13" i="3"/>
  <c r="K13" i="3"/>
  <c r="J13" i="3"/>
  <c r="I13" i="3"/>
  <c r="H13" i="3"/>
  <c r="G13" i="3"/>
  <c r="F13" i="3"/>
  <c r="E13" i="3"/>
  <c r="Q12" i="3"/>
  <c r="P12" i="3"/>
  <c r="O12" i="3"/>
  <c r="N12" i="3"/>
  <c r="M12" i="3"/>
  <c r="L12" i="3"/>
  <c r="K12" i="3"/>
  <c r="J12" i="3"/>
  <c r="I12" i="3"/>
  <c r="H12" i="3"/>
  <c r="G12" i="3"/>
  <c r="F12" i="3"/>
  <c r="E12" i="3"/>
  <c r="Q11" i="3"/>
  <c r="P11" i="3"/>
  <c r="O11" i="3"/>
  <c r="N11" i="3"/>
  <c r="M11" i="3"/>
  <c r="L11" i="3"/>
  <c r="K11" i="3"/>
  <c r="J11" i="3"/>
  <c r="I11" i="3"/>
  <c r="H11" i="3"/>
  <c r="G11" i="3"/>
  <c r="F11" i="3"/>
  <c r="E11" i="3"/>
  <c r="Q10" i="3"/>
  <c r="P10" i="3"/>
  <c r="O10" i="3"/>
  <c r="N10" i="3"/>
  <c r="M10" i="3"/>
  <c r="L10" i="3"/>
  <c r="K10" i="3"/>
  <c r="J10" i="3"/>
  <c r="I10" i="3"/>
  <c r="H10" i="3"/>
  <c r="G10" i="3"/>
  <c r="F10" i="3"/>
  <c r="E10" i="3"/>
  <c r="M9" i="3"/>
  <c r="E9" i="3"/>
  <c r="M8" i="3"/>
  <c r="E8" i="3"/>
  <c r="M7" i="3"/>
  <c r="M57" i="3" s="1"/>
  <c r="E7" i="3"/>
  <c r="B14" i="2"/>
  <c r="B8" i="2"/>
  <c r="O9" i="3" l="1"/>
  <c r="P9" i="3" s="1"/>
  <c r="Q9" i="3" s="1"/>
  <c r="F9" i="3"/>
  <c r="O8" i="3"/>
  <c r="P8" i="3" s="1"/>
  <c r="Q8" i="3" s="1"/>
  <c r="F8" i="3"/>
  <c r="O7" i="3"/>
  <c r="F7" i="3"/>
  <c r="G9" i="3" l="1"/>
  <c r="G8" i="3"/>
  <c r="P7" i="3"/>
  <c r="O57" i="3"/>
  <c r="G7" i="3"/>
  <c r="F57" i="3"/>
  <c r="H9" i="3" l="1"/>
  <c r="I9" i="3" s="1"/>
  <c r="J9" i="3" s="1"/>
  <c r="K9" i="3" s="1"/>
  <c r="L9" i="3" s="1"/>
  <c r="N9" i="3" s="1"/>
  <c r="H8" i="3"/>
  <c r="I8" i="3" s="1"/>
  <c r="J8" i="3" s="1"/>
  <c r="K8" i="3" s="1"/>
  <c r="L8" i="3" s="1"/>
  <c r="N8" i="3" s="1"/>
  <c r="Q7" i="3"/>
  <c r="Q57" i="3" s="1"/>
  <c r="P57" i="3"/>
  <c r="H7" i="3"/>
  <c r="I7" i="3" s="1"/>
  <c r="J7" i="3" s="1"/>
  <c r="K7" i="3" s="1"/>
  <c r="L7" i="3" l="1"/>
  <c r="K57" i="3"/>
  <c r="N7" i="3" l="1"/>
  <c r="N57" i="3" s="1"/>
  <c r="L57"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Reform Group</author>
  </authors>
  <commentList>
    <comment ref="N57" authorId="0" shapeId="0" xr:uid="{00000000-0006-0000-0200-000001000000}">
      <text>
        <r>
          <rPr>
            <sz val="11"/>
            <color theme="1"/>
            <rFont val="Calibri"/>
            <family val="2"/>
            <scheme val="minor"/>
          </rPr>
          <t>Total monthly net salaries for all employees.</t>
        </r>
      </text>
    </comment>
  </commentList>
</comments>
</file>

<file path=xl/sharedStrings.xml><?xml version="1.0" encoding="utf-8"?>
<sst xmlns="http://schemas.openxmlformats.org/spreadsheetml/2006/main" count="106" uniqueCount="87">
  <si>
    <t>Employee Cost and Net Salary Template, Egypt 2026</t>
  </si>
  <si>
    <t>Free template from Reform Group · https://reformgrp.com/en/</t>
  </si>
  <si>
    <t>For each employee, it calculates the insurable wage, the employee and employer social insurance shares, salary tax, the Martyrs Fund contribution, net salary, and the monthly and annual cost to the company, using the same rules as the Egypt calculator on the Reform website.</t>
  </si>
  <si>
    <t>How to use</t>
  </si>
  <si>
    <t>1. In the "Payroll" sheet, enter each employee's name and monthly gross salary.</t>
  </si>
  <si>
    <t>2. If the registered insurable wage differs from the gross salary, enter it in the "Different insurable wage" column. Otherwise, leave it empty.</t>
  </si>
  <si>
    <t>3. If the employee pays life or health insurance premiums, enter their annual total. The allowed part is deducted from the tax base.</t>
  </si>
  <si>
    <t>4. Totals appear at the bottom of the table: net salaries, social insurance, taxes, and the full cost to the company.</t>
  </si>
  <si>
    <t>Color key: yellow cells with blue text are for input. White cells with black text are formulas that calculate on their own, so do not edit them. The first row in each table is an example; replace it with your own data.</t>
  </si>
  <si>
    <t>Rules reviewed in October 2026: Social Insurance and Pensions Law No. 148 of 2019, Income Tax Law No. 91 of 2005 as amended by Law No. 7 of 2024 (Articles 8 and 13), and the insurance premium cap under Law No. 30 of 2023. The insurable wage limits change every January, so update the "Rules" sheet whenever a rule changes.</t>
  </si>
  <si>
    <t>Results are estimates for planning and budgeting. The final reference is your accountant or the competent authority.</t>
  </si>
  <si>
    <t>Read the full answer: How do I calculate net salary in Egypt?</t>
  </si>
  <si>
    <t>https://reformgrp.com/en/answers/how-to-calculate-net-salary-egypt/</t>
  </si>
  <si>
    <t>Want help putting this in place? Payroll and Compensation Management from REFORMHRM</t>
  </si>
  <si>
    <t>https://reformgrp.com/en/hr/payroll-compensation-management/</t>
  </si>
  <si>
    <t>WhatsApp +20 120 148 6548 · info@reformgrp.com</t>
  </si>
  <si>
    <t>Rules in Force in October 2026</t>
  </si>
  <si>
    <t>Update the yellow cells when the law changes.</t>
  </si>
  <si>
    <t>Item</t>
  </si>
  <si>
    <t>Value</t>
  </si>
  <si>
    <t>Source</t>
  </si>
  <si>
    <t>Employee share: old age, disability and death</t>
  </si>
  <si>
    <t>Law No. 148 of 2019, Article 19</t>
  </si>
  <si>
    <t>Employee share: lump-sum benefit scheme</t>
  </si>
  <si>
    <t>Article 36</t>
  </si>
  <si>
    <t>Employee share: sickness insurance</t>
  </si>
  <si>
    <t>Article 70</t>
  </si>
  <si>
    <t>Total employee share</t>
  </si>
  <si>
    <t>Employer share: old age, disability and death</t>
  </si>
  <si>
    <t>Article 19</t>
  </si>
  <si>
    <t>Employer share: lump-sum benefit scheme</t>
  </si>
  <si>
    <t>Employer share: work injury</t>
  </si>
  <si>
    <t>Article 46</t>
  </si>
  <si>
    <t>Employer share: sickness insurance</t>
  </si>
  <si>
    <t>Employer share: unemployment insurance</t>
  </si>
  <si>
    <t>Article 86</t>
  </si>
  <si>
    <t>Total employer share</t>
  </si>
  <si>
    <t>Minimum monthly insurable wage, 2026</t>
  </si>
  <si>
    <t>Changes every January</t>
  </si>
  <si>
    <t>Maximum monthly insurable wage, 2026</t>
  </si>
  <si>
    <t>Annual personal exemption</t>
  </si>
  <si>
    <t>Law No. 91 of 2005, Article 13, after Law No. 7 of 2024</t>
  </si>
  <si>
    <t>Annual cap on deductible insurance premiums</t>
  </si>
  <si>
    <t>Law No. 30 of 2023</t>
  </si>
  <si>
    <t>Or a share of net income, whichever is lower</t>
  </si>
  <si>
    <t>Article 13</t>
  </si>
  <si>
    <t>Martyrs Fund contribution on gross salary</t>
  </si>
  <si>
    <t>EGP 5 for every EGP 10,000</t>
  </si>
  <si>
    <t>Apply the Martyrs Fund contribution</t>
  </si>
  <si>
    <t>Yes</t>
  </si>
  <si>
    <t>Choose Yes or No</t>
  </si>
  <si>
    <t>Salary tax brackets by annual net income schedule (Article 8, after Law No. 7 of 2024)</t>
  </si>
  <si>
    <t>Schedule</t>
  </si>
  <si>
    <t>From</t>
  </si>
  <si>
    <t>To</t>
  </si>
  <si>
    <t>Rate</t>
  </si>
  <si>
    <t>Schedule applies to net income of</t>
  </si>
  <si>
    <t>Up to 600,000</t>
  </si>
  <si>
    <t>600,000 to 700,000</t>
  </si>
  <si>
    <t>700,000 to 800,000</t>
  </si>
  <si>
    <t>800,000 to 900,000</t>
  </si>
  <si>
    <t>900,000 to 1,200,000</t>
  </si>
  <si>
    <t>Over 1,200,000</t>
  </si>
  <si>
    <t>Schedule limits: net income above a limit moves to the next schedule</t>
  </si>
  <si>
    <t>Employee Cost and Net Salary in Egypt, 2026</t>
  </si>
  <si>
    <t>Fill in the yellow columns only. Tax is calculated for the year, then divided by 12, as in the calculator on the website.</t>
  </si>
  <si>
    <t>Name or code</t>
  </si>
  <si>
    <t>Monthly gross salary</t>
  </si>
  <si>
    <t>Different insurable wage (optional)</t>
  </si>
  <si>
    <t>Annual life or health insurance premiums (optional)</t>
  </si>
  <si>
    <t>Insurable wage applied</t>
  </si>
  <si>
    <t>Employee insurance share</t>
  </si>
  <si>
    <t>Annual tax base before exemption</t>
  </si>
  <si>
    <t>Deductible insurance premiums</t>
  </si>
  <si>
    <t>Annual taxable net income</t>
  </si>
  <si>
    <t>Bracket schedule</t>
  </si>
  <si>
    <t>Annual tax</t>
  </si>
  <si>
    <t>Monthly tax</t>
  </si>
  <si>
    <t>Martyrs Fund contribution</t>
  </si>
  <si>
    <t>Monthly net salary</t>
  </si>
  <si>
    <t>Employer insurance share</t>
  </si>
  <si>
    <t>Monthly cost to the company</t>
  </si>
  <si>
    <t>Annual cost to the company</t>
  </si>
  <si>
    <t>Employee 1</t>
  </si>
  <si>
    <t>Employee 2</t>
  </si>
  <si>
    <t>Employee 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</si>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</sst>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quot;and above&quot;"/>
  </numFmts>
  <fonts count="8" x14ac:knownFonts="1">
    <font>
      <sz val="11"/>
      <color theme="1"/>
      <name val="Calibri"/>
      <family val="2"/>
      <scheme val="minor"/>
    </font>
    <font>
      <b/>
      <sz val="16"/>
      <color rgb="FF10494D"/>
      <name val="Arial"/>
    </font>
    <font>
      <sz val="10"/>
      <color rgb="FF5A6D6E"/>
      <name val="Arial"/>
    </font>
    <font>
      <sz val="11"/>
      <name val="Arial"/>
    </font>
    <font>
      <b/>
      <sz val="11"/>
      <name val="Arial"/>
    </font>
    <font>
      <sz val="11"/>
      <color rgb="FF0000FF"/>
      <name val="Arial"/>
    </font>
    <font>
      <u/>
      <sz val="11"/>
      <color rgb="FF1F888D"/>
      <name val="Arial"/>
    </font>
    <font>
      <b/>
      <sz val="11"/>
      <color rgb="FFFFFFFF"/>
      <name val="Arial"/>
    </font>
  </fonts>
  <fills count="5">
    <fill>
      <patternFill patternType="none"/>
    </fill>
    <fill>
      <patternFill patternType="gray125"/>
    </fill>
    <fill>
      <patternFill patternType="solid">
        <fgColor rgb="FFFFF2CC"/>
      </patternFill>
    </fill>
    <fill>
      <patternFill patternType="solid">
        <fgColor rgb="FF10494D"/>
      </patternFill>
    </fill>
    <fill>
      <patternFill patternType="solid">
        <fgColor rgb="FFECF6F6"/>
      </patternFill>
    </fill>
  </fills>
  <borders count="2">
    <border>
      <left/>
      <right/>
      <top/>
      <bottom/>
      <diagonal/>
    </border>
    <border>
      <left style="thin">
        <color rgb="FFC9DCDC"/>
      </left>
      <right style="thin">
        <color rgb="FFC9DCDC"/>
      </right>
      <top style="thin">
        <color rgb="FFC9DCDC"/>
      </top>
      <bottom style="thin">
        <color rgb="FFC9DCDC"/>
      </bottom>
      <diagonal/>
    </border>
  </borders>
  <cellStyleXfs count="1">
    <xf numFmtId="0" fontId="0" fillId="0" borderId="0"/>
  </cellStyleXfs>
  <cellXfs count="23">
    <xf numFmtId="0" fontId="0" fillId="0" borderId="0" xfId="0"/>
    <xf numFmtId="0" fontId="1" fillId="0" borderId="0" xfId="0" applyFont="1"/>
    <xf numFmtId="0" fontId="2" fillId="0" borderId="0" xfId="0" applyFont="1"/>
    <xf numFmtId="0" fontId="3" fillId="0" borderId="0" xfId="0" applyFont="1" applyAlignment="1">
      <alignment horizontal="left" vertical="top" wrapText="1" readingOrder="1"/>
    </xf>
    <xf numFmtId="0" fontId="4" fillId="0" borderId="0" xfId="0" applyFont="1"/>
    <xf numFmtId="0" fontId="5" fillId="2" borderId="1" xfId="0" applyFont="1" applyFill="1" applyBorder="1" applyAlignment="1">
      <alignment horizontal="left" vertical="top" wrapText="1" readingOrder="1"/>
    </xf>
    <xf numFmtId="0" fontId="3" fillId="0" borderId="0" xfId="0" applyFont="1"/>
    <xf numFmtId="0" fontId="6" fillId="0" borderId="0" xfId="0" applyFont="1"/>
    <xf numFmtId="0" fontId="7" fillId="3" borderId="1" xfId="0" applyFont="1" applyFill="1" applyBorder="1" applyAlignment="1">
      <alignment horizontal="center" vertical="center" wrapText="1" readingOrder="1"/>
    </xf>
    <xf numFmtId="0" fontId="3" fillId="0" borderId="1" xfId="0" applyFont="1" applyBorder="1" applyAlignment="1">
      <alignment horizontal="left" vertical="top" wrapText="1" readingOrder="1"/>
    </xf>
    <xf numFmtId="164" fontId="5" fillId="2" borderId="1" xfId="0" applyNumberFormat="1" applyFont="1" applyFill="1" applyBorder="1" applyAlignment="1">
      <alignment horizontal="center" vertical="center" wrapText="1" readingOrder="1"/>
    </xf>
    <xf numFmtId="0" fontId="4" fillId="0" borderId="1" xfId="0" applyFont="1" applyBorder="1" applyAlignment="1">
      <alignment horizontal="left" vertical="top" wrapText="1" readingOrder="1"/>
    </xf>
    <xf numFmtId="164" fontId="3" fillId="0" borderId="1" xfId="0" applyNumberFormat="1" applyFont="1" applyBorder="1" applyAlignment="1">
      <alignment horizontal="center" vertical="center" wrapText="1" readingOrder="1"/>
    </xf>
    <xf numFmtId="10" fontId="5" fillId="2" borderId="1" xfId="0" applyNumberFormat="1" applyFont="1" applyFill="1" applyBorder="1" applyAlignment="1">
      <alignment horizontal="center" vertical="center" wrapText="1" readingOrder="1"/>
    </xf>
    <xf numFmtId="10" fontId="3" fillId="0" borderId="1" xfId="0" applyNumberFormat="1" applyFont="1" applyBorder="1" applyAlignment="1">
      <alignment horizontal="center" vertical="center" wrapText="1" readingOrder="1"/>
    </xf>
    <xf numFmtId="3" fontId="5" fillId="2" borderId="1" xfId="0" applyNumberFormat="1" applyFont="1" applyFill="1" applyBorder="1" applyAlignment="1">
      <alignment horizontal="center" vertical="center" wrapText="1" readingOrder="1"/>
    </xf>
    <xf numFmtId="9" fontId="5" fillId="2" borderId="1" xfId="0" applyNumberFormat="1" applyFont="1" applyFill="1" applyBorder="1" applyAlignment="1">
      <alignment horizontal="center" vertical="center" wrapText="1" readingOrder="1"/>
    </xf>
    <xf numFmtId="0" fontId="5" fillId="2" borderId="1" xfId="0"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165" fontId="5" fillId="2" borderId="1" xfId="0" applyNumberFormat="1" applyFont="1" applyFill="1" applyBorder="1" applyAlignment="1">
      <alignment horizontal="center" vertical="center" wrapText="1" readingOrder="1"/>
    </xf>
    <xf numFmtId="4" fontId="3" fillId="0" borderId="1" xfId="0" applyNumberFormat="1" applyFont="1" applyBorder="1" applyAlignment="1">
      <alignment horizontal="center" vertical="center" wrapText="1" readingOrder="1"/>
    </xf>
    <xf numFmtId="1" fontId="3" fillId="0" borderId="1" xfId="0" applyNumberFormat="1" applyFont="1" applyBorder="1" applyAlignment="1">
      <alignment horizontal="center" vertical="center" wrapText="1" readingOrder="1"/>
    </xf>
    <xf numFmtId="4" fontId="4" fillId="4"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reformgrp.com/en/hr/payroll-compensation-management/" TargetMode="External"/><Relationship Id="rId1" Type="http://schemas.openxmlformats.org/officeDocument/2006/relationships/hyperlink" Target="https://reformgrp.com/en/answers/how-to-calculate-net-salary-egypt/" TargetMode="Externa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23"/>
  <sheetViews>
    <sheetView showGridLines="0" tabSelected="1" workbookViewId="0"/>
  </sheetViews>
  <sheetFormatPr defaultRowHeight="14.4" x14ac:dyDescent="0.3"/>
  <cols>
    <col min="1" max="1" width="4" customWidth="1"/>
    <col min="2" max="2" width="110" customWidth="1"/>
  </cols>
  <sheetData>
    <row r="1" spans="2:2" ht="21" x14ac:dyDescent="0.4">
      <c r="B1" s="1" t="s">
        <v>0</v>
      </c>
    </row>
    <row r="2" spans="2:2" x14ac:dyDescent="0.3">
      <c r="B2" s="2" t="s">
        <v>1</v>
      </c>
    </row>
    <row r="4" spans="2:2" ht="49.95" customHeight="1" x14ac:dyDescent="0.3">
      <c r="B4" s="3" t="s">
        <v>2</v>
      </c>
    </row>
    <row r="6" spans="2:2" x14ac:dyDescent="0.3">
      <c r="B6" s="4" t="s">
        <v>3</v>
      </c>
    </row>
    <row r="7" spans="2:2" ht="31.95" customHeight="1" x14ac:dyDescent="0.3">
      <c r="B7" s="3" t="s">
        <v>4</v>
      </c>
    </row>
    <row r="8" spans="2:2" ht="34.950000000000003" customHeight="1" x14ac:dyDescent="0.3">
      <c r="B8" s="3" t="s">
        <v>5</v>
      </c>
    </row>
    <row r="9" spans="2:2" ht="34.950000000000003" customHeight="1" x14ac:dyDescent="0.3">
      <c r="B9" s="3" t="s">
        <v>6</v>
      </c>
    </row>
    <row r="10" spans="2:2" ht="34.950000000000003" customHeight="1" x14ac:dyDescent="0.3">
      <c r="B10" s="3" t="s">
        <v>7</v>
      </c>
    </row>
    <row r="12" spans="2:2" ht="36" customHeight="1" x14ac:dyDescent="0.3">
      <c r="B12" s="5" t="s">
        <v>8</v>
      </c>
    </row>
    <row r="14" spans="2:2" ht="49.95" customHeight="1" x14ac:dyDescent="0.3">
      <c r="B14" s="3" t="s">
        <v>9</v>
      </c>
    </row>
    <row r="16" spans="2:2" ht="46.05" customHeight="1" x14ac:dyDescent="0.3">
      <c r="B16" s="3" t="s">
        <v>10</v>
      </c>
    </row>
    <row r="18" spans="2:2" x14ac:dyDescent="0.3">
      <c r="B18" s="6" t="s">
        <v>11</v>
      </c>
    </row>
    <row r="19" spans="2:2" x14ac:dyDescent="0.3">
      <c r="B19" s="7" t="s">
        <v>12</v>
      </c>
    </row>
    <row r="21" spans="2:2" x14ac:dyDescent="0.3">
      <c r="B21" s="4" t="s">
        <v>13</v>
      </c>
    </row>
    <row r="22" spans="2:2" x14ac:dyDescent="0.3">
      <c r="B22" s="7" t="s">
        <v>14</v>
      </c>
    </row>
    <row r="23" spans="2:2" x14ac:dyDescent="0.3">
      <c r="B23" s="6" t="s">
        <v>15</v>
      </c>
    </row>
  </sheetData>
  <hyperlinks>
    <hyperlink ref="B19" r:id="rId1" xr:uid="{00000000-0004-0000-0000-000000000000}"/>
    <hyperlink ref="B22" r:id="rId2" xr:uid="{00000000-0004-0000-0000-000001000000}"/>
  </hyperlinks>
  <pageMargins left="0.75" right="0.75" top="1" bottom="1" header="0.5" footer="0.5"/>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56"/>
  <sheetViews>
    <sheetView showGridLines="0" workbookViewId="0"/>
  </sheetViews>
  <sheetFormatPr defaultRowHeight="14.4" x14ac:dyDescent="0.3"/>
  <cols>
    <col min="1" max="1" width="46" customWidth="1"/>
    <col min="2" max="3" width="16" customWidth="1"/>
    <col min="4" max="4" width="12" customWidth="1"/>
    <col min="5" max="5" width="46" customWidth="1"/>
  </cols>
  <sheetData>
    <row r="1" spans="1:5" ht="21" x14ac:dyDescent="0.4">
      <c r="A1" s="1" t="s">
        <v>16</v>
      </c>
    </row>
    <row r="2" spans="1:5" x14ac:dyDescent="0.3">
      <c r="A2" s="2" t="s">
        <v>17</v>
      </c>
    </row>
    <row r="4" spans="1:5" ht="36" customHeight="1" x14ac:dyDescent="0.3">
      <c r="A4" s="8" t="s">
        <v>18</v>
      </c>
      <c r="B4" s="8" t="s">
        <v>19</v>
      </c>
      <c r="C4" s="8"/>
      <c r="D4" s="8"/>
      <c r="E4" s="8" t="s">
        <v>20</v>
      </c>
    </row>
    <row r="5" spans="1:5" x14ac:dyDescent="0.3">
      <c r="A5" s="9" t="s">
        <v>21</v>
      </c>
      <c r="B5" s="10">
        <v>0.09</v>
      </c>
      <c r="E5" s="9" t="s">
        <v>22</v>
      </c>
    </row>
    <row r="6" spans="1:5" x14ac:dyDescent="0.3">
      <c r="A6" s="9" t="s">
        <v>23</v>
      </c>
      <c r="B6" s="10">
        <v>0.01</v>
      </c>
      <c r="E6" s="9" t="s">
        <v>24</v>
      </c>
    </row>
    <row r="7" spans="1:5" x14ac:dyDescent="0.3">
      <c r="A7" s="9" t="s">
        <v>25</v>
      </c>
      <c r="B7" s="10">
        <v>0.01</v>
      </c>
      <c r="E7" s="9" t="s">
        <v>26</v>
      </c>
    </row>
    <row r="8" spans="1:5" x14ac:dyDescent="0.3">
      <c r="A8" s="11" t="s">
        <v>27</v>
      </c>
      <c r="B8" s="12">
        <f>SUM(B5:B7)</f>
        <v>0.10999999999999999</v>
      </c>
    </row>
    <row r="9" spans="1:5" x14ac:dyDescent="0.3">
      <c r="A9" s="9" t="s">
        <v>28</v>
      </c>
      <c r="B9" s="10">
        <v>0.12</v>
      </c>
      <c r="E9" s="9" t="s">
        <v>29</v>
      </c>
    </row>
    <row r="10" spans="1:5" x14ac:dyDescent="0.3">
      <c r="A10" s="9" t="s">
        <v>30</v>
      </c>
      <c r="B10" s="10">
        <v>0.01</v>
      </c>
      <c r="E10" s="9" t="s">
        <v>24</v>
      </c>
    </row>
    <row r="11" spans="1:5" x14ac:dyDescent="0.3">
      <c r="A11" s="9" t="s">
        <v>31</v>
      </c>
      <c r="B11" s="10">
        <v>1.4999999999999999E-2</v>
      </c>
      <c r="E11" s="9" t="s">
        <v>32</v>
      </c>
    </row>
    <row r="12" spans="1:5" x14ac:dyDescent="0.3">
      <c r="A12" s="9" t="s">
        <v>33</v>
      </c>
      <c r="B12" s="13">
        <v>3.2500000000000001E-2</v>
      </c>
      <c r="E12" s="9" t="s">
        <v>26</v>
      </c>
    </row>
    <row r="13" spans="1:5" x14ac:dyDescent="0.3">
      <c r="A13" s="9" t="s">
        <v>34</v>
      </c>
      <c r="B13" s="10">
        <v>0.01</v>
      </c>
      <c r="E13" s="9" t="s">
        <v>35</v>
      </c>
    </row>
    <row r="14" spans="1:5" x14ac:dyDescent="0.3">
      <c r="A14" s="11" t="s">
        <v>36</v>
      </c>
      <c r="B14" s="14">
        <f>SUM(B9:B13)</f>
        <v>0.18750000000000003</v>
      </c>
    </row>
    <row r="16" spans="1:5" x14ac:dyDescent="0.3">
      <c r="A16" s="9" t="s">
        <v>37</v>
      </c>
      <c r="B16" s="15">
        <v>2700</v>
      </c>
      <c r="E16" s="9" t="s">
        <v>38</v>
      </c>
    </row>
    <row r="17" spans="1:5" x14ac:dyDescent="0.3">
      <c r="A17" s="9" t="s">
        <v>39</v>
      </c>
      <c r="B17" s="15">
        <v>16700</v>
      </c>
      <c r="E17" s="9" t="s">
        <v>38</v>
      </c>
    </row>
    <row r="19" spans="1:5" ht="27.6" x14ac:dyDescent="0.3">
      <c r="A19" s="9" t="s">
        <v>40</v>
      </c>
      <c r="B19" s="15">
        <v>20000</v>
      </c>
      <c r="E19" s="9" t="s">
        <v>41</v>
      </c>
    </row>
    <row r="20" spans="1:5" x14ac:dyDescent="0.3">
      <c r="A20" s="9" t="s">
        <v>42</v>
      </c>
      <c r="B20" s="15">
        <v>10000</v>
      </c>
      <c r="E20" s="9" t="s">
        <v>43</v>
      </c>
    </row>
    <row r="21" spans="1:5" x14ac:dyDescent="0.3">
      <c r="A21" s="9" t="s">
        <v>44</v>
      </c>
      <c r="B21" s="16">
        <v>0.15</v>
      </c>
      <c r="E21" s="9" t="s">
        <v>45</v>
      </c>
    </row>
    <row r="23" spans="1:5" x14ac:dyDescent="0.3">
      <c r="A23" s="9" t="s">
        <v>46</v>
      </c>
      <c r="B23" s="13">
        <v>5.0000000000000001E-4</v>
      </c>
      <c r="E23" s="9" t="s">
        <v>47</v>
      </c>
    </row>
    <row r="24" spans="1:5" x14ac:dyDescent="0.3">
      <c r="A24" s="9" t="s">
        <v>48</v>
      </c>
      <c r="B24" s="17" t="s">
        <v>49</v>
      </c>
      <c r="E24" s="9" t="s">
        <v>50</v>
      </c>
    </row>
    <row r="26" spans="1:5" x14ac:dyDescent="0.3">
      <c r="A26" s="4" t="s">
        <v>51</v>
      </c>
    </row>
    <row r="27" spans="1:5" ht="36" customHeight="1" x14ac:dyDescent="0.3">
      <c r="A27" s="8" t="s">
        <v>52</v>
      </c>
      <c r="B27" s="8" t="s">
        <v>53</v>
      </c>
      <c r="C27" s="8" t="s">
        <v>54</v>
      </c>
      <c r="D27" s="8" t="s">
        <v>55</v>
      </c>
      <c r="E27" s="8" t="s">
        <v>56</v>
      </c>
    </row>
    <row r="28" spans="1:5" x14ac:dyDescent="0.3">
      <c r="A28" s="18">
        <v>1</v>
      </c>
      <c r="B28" s="15">
        <v>0</v>
      </c>
      <c r="C28" s="15">
        <v>40000</v>
      </c>
      <c r="D28" s="10">
        <v>0</v>
      </c>
      <c r="E28" s="9" t="s">
        <v>57</v>
      </c>
    </row>
    <row r="29" spans="1:5" x14ac:dyDescent="0.3">
      <c r="A29" s="18">
        <v>1</v>
      </c>
      <c r="B29" s="15">
        <v>40000</v>
      </c>
      <c r="C29" s="15">
        <v>55000</v>
      </c>
      <c r="D29" s="10">
        <v>0.1</v>
      </c>
      <c r="E29" s="9" t="s">
        <v>57</v>
      </c>
    </row>
    <row r="30" spans="1:5" x14ac:dyDescent="0.3">
      <c r="A30" s="18">
        <v>1</v>
      </c>
      <c r="B30" s="15">
        <v>55000</v>
      </c>
      <c r="C30" s="15">
        <v>70000</v>
      </c>
      <c r="D30" s="10">
        <v>0.15</v>
      </c>
      <c r="E30" s="9" t="s">
        <v>57</v>
      </c>
    </row>
    <row r="31" spans="1:5" x14ac:dyDescent="0.3">
      <c r="A31" s="18">
        <v>1</v>
      </c>
      <c r="B31" s="15">
        <v>70000</v>
      </c>
      <c r="C31" s="15">
        <v>200000</v>
      </c>
      <c r="D31" s="10">
        <v>0.2</v>
      </c>
      <c r="E31" s="9" t="s">
        <v>57</v>
      </c>
    </row>
    <row r="32" spans="1:5" x14ac:dyDescent="0.3">
      <c r="A32" s="18">
        <v>1</v>
      </c>
      <c r="B32" s="15">
        <v>200000</v>
      </c>
      <c r="C32" s="15">
        <v>400000</v>
      </c>
      <c r="D32" s="10">
        <v>0.22500000000000001</v>
      </c>
      <c r="E32" s="9" t="s">
        <v>57</v>
      </c>
    </row>
    <row r="33" spans="1:5" x14ac:dyDescent="0.3">
      <c r="A33" s="18">
        <v>1</v>
      </c>
      <c r="B33" s="15">
        <v>400000</v>
      </c>
      <c r="C33" s="19">
        <v>1000000000000</v>
      </c>
      <c r="D33" s="10">
        <v>0.25</v>
      </c>
      <c r="E33" s="9" t="s">
        <v>57</v>
      </c>
    </row>
    <row r="34" spans="1:5" x14ac:dyDescent="0.3">
      <c r="A34" s="18">
        <v>2</v>
      </c>
      <c r="B34" s="15">
        <v>0</v>
      </c>
      <c r="C34" s="15">
        <v>55000</v>
      </c>
      <c r="D34" s="10">
        <v>0.1</v>
      </c>
      <c r="E34" s="9" t="s">
        <v>58</v>
      </c>
    </row>
    <row r="35" spans="1:5" x14ac:dyDescent="0.3">
      <c r="A35" s="18">
        <v>2</v>
      </c>
      <c r="B35" s="15">
        <v>55000</v>
      </c>
      <c r="C35" s="15">
        <v>70000</v>
      </c>
      <c r="D35" s="10">
        <v>0.15</v>
      </c>
      <c r="E35" s="9" t="s">
        <v>58</v>
      </c>
    </row>
    <row r="36" spans="1:5" x14ac:dyDescent="0.3">
      <c r="A36" s="18">
        <v>2</v>
      </c>
      <c r="B36" s="15">
        <v>70000</v>
      </c>
      <c r="C36" s="15">
        <v>200000</v>
      </c>
      <c r="D36" s="10">
        <v>0.2</v>
      </c>
      <c r="E36" s="9" t="s">
        <v>58</v>
      </c>
    </row>
    <row r="37" spans="1:5" x14ac:dyDescent="0.3">
      <c r="A37" s="18">
        <v>2</v>
      </c>
      <c r="B37" s="15">
        <v>200000</v>
      </c>
      <c r="C37" s="15">
        <v>400000</v>
      </c>
      <c r="D37" s="10">
        <v>0.22500000000000001</v>
      </c>
      <c r="E37" s="9" t="s">
        <v>58</v>
      </c>
    </row>
    <row r="38" spans="1:5" x14ac:dyDescent="0.3">
      <c r="A38" s="18">
        <v>2</v>
      </c>
      <c r="B38" s="15">
        <v>400000</v>
      </c>
      <c r="C38" s="19">
        <v>1000000000000</v>
      </c>
      <c r="D38" s="10">
        <v>0.25</v>
      </c>
      <c r="E38" s="9" t="s">
        <v>58</v>
      </c>
    </row>
    <row r="39" spans="1:5" x14ac:dyDescent="0.3">
      <c r="A39" s="18">
        <v>3</v>
      </c>
      <c r="B39" s="15">
        <v>0</v>
      </c>
      <c r="C39" s="15">
        <v>70000</v>
      </c>
      <c r="D39" s="10">
        <v>0.15</v>
      </c>
      <c r="E39" s="9" t="s">
        <v>59</v>
      </c>
    </row>
    <row r="40" spans="1:5" x14ac:dyDescent="0.3">
      <c r="A40" s="18">
        <v>3</v>
      </c>
      <c r="B40" s="15">
        <v>70000</v>
      </c>
      <c r="C40" s="15">
        <v>200000</v>
      </c>
      <c r="D40" s="10">
        <v>0.2</v>
      </c>
      <c r="E40" s="9" t="s">
        <v>59</v>
      </c>
    </row>
    <row r="41" spans="1:5" x14ac:dyDescent="0.3">
      <c r="A41" s="18">
        <v>3</v>
      </c>
      <c r="B41" s="15">
        <v>200000</v>
      </c>
      <c r="C41" s="15">
        <v>400000</v>
      </c>
      <c r="D41" s="10">
        <v>0.22500000000000001</v>
      </c>
      <c r="E41" s="9" t="s">
        <v>59</v>
      </c>
    </row>
    <row r="42" spans="1:5" x14ac:dyDescent="0.3">
      <c r="A42" s="18">
        <v>3</v>
      </c>
      <c r="B42" s="15">
        <v>400000</v>
      </c>
      <c r="C42" s="19">
        <v>1000000000000</v>
      </c>
      <c r="D42" s="10">
        <v>0.25</v>
      </c>
      <c r="E42" s="9" t="s">
        <v>59</v>
      </c>
    </row>
    <row r="43" spans="1:5" x14ac:dyDescent="0.3">
      <c r="A43" s="18">
        <v>4</v>
      </c>
      <c r="B43" s="15">
        <v>0</v>
      </c>
      <c r="C43" s="15">
        <v>200000</v>
      </c>
      <c r="D43" s="10">
        <v>0.2</v>
      </c>
      <c r="E43" s="9" t="s">
        <v>60</v>
      </c>
    </row>
    <row r="44" spans="1:5" x14ac:dyDescent="0.3">
      <c r="A44" s="18">
        <v>4</v>
      </c>
      <c r="B44" s="15">
        <v>200000</v>
      </c>
      <c r="C44" s="15">
        <v>400000</v>
      </c>
      <c r="D44" s="10">
        <v>0.22500000000000001</v>
      </c>
      <c r="E44" s="9" t="s">
        <v>60</v>
      </c>
    </row>
    <row r="45" spans="1:5" x14ac:dyDescent="0.3">
      <c r="A45" s="18">
        <v>4</v>
      </c>
      <c r="B45" s="15">
        <v>400000</v>
      </c>
      <c r="C45" s="19">
        <v>1000000000000</v>
      </c>
      <c r="D45" s="10">
        <v>0.25</v>
      </c>
      <c r="E45" s="9" t="s">
        <v>60</v>
      </c>
    </row>
    <row r="46" spans="1:5" x14ac:dyDescent="0.3">
      <c r="A46" s="18">
        <v>5</v>
      </c>
      <c r="B46" s="15">
        <v>0</v>
      </c>
      <c r="C46" s="15">
        <v>400000</v>
      </c>
      <c r="D46" s="10">
        <v>0.22500000000000001</v>
      </c>
      <c r="E46" s="9" t="s">
        <v>61</v>
      </c>
    </row>
    <row r="47" spans="1:5" x14ac:dyDescent="0.3">
      <c r="A47" s="18">
        <v>5</v>
      </c>
      <c r="B47" s="15">
        <v>400000</v>
      </c>
      <c r="C47" s="19">
        <v>1000000000000</v>
      </c>
      <c r="D47" s="10">
        <v>0.25</v>
      </c>
      <c r="E47" s="9" t="s">
        <v>61</v>
      </c>
    </row>
    <row r="48" spans="1:5" x14ac:dyDescent="0.3">
      <c r="A48" s="18">
        <v>6</v>
      </c>
      <c r="B48" s="15">
        <v>0</v>
      </c>
      <c r="C48" s="15">
        <v>1200000</v>
      </c>
      <c r="D48" s="10">
        <v>0.25</v>
      </c>
      <c r="E48" s="9" t="s">
        <v>62</v>
      </c>
    </row>
    <row r="49" spans="1:5" x14ac:dyDescent="0.3">
      <c r="A49" s="18">
        <v>6</v>
      </c>
      <c r="B49" s="15">
        <v>1200000</v>
      </c>
      <c r="C49" s="19">
        <v>1000000000000</v>
      </c>
      <c r="D49" s="10">
        <v>0.27500000000000002</v>
      </c>
      <c r="E49" s="9" t="s">
        <v>62</v>
      </c>
    </row>
    <row r="51" spans="1:5" x14ac:dyDescent="0.3">
      <c r="A51" s="4" t="s">
        <v>63</v>
      </c>
    </row>
    <row r="52" spans="1:5" x14ac:dyDescent="0.3">
      <c r="A52" s="18">
        <v>1</v>
      </c>
      <c r="B52" s="15">
        <v>600000</v>
      </c>
    </row>
    <row r="53" spans="1:5" x14ac:dyDescent="0.3">
      <c r="A53" s="18">
        <v>2</v>
      </c>
      <c r="B53" s="15">
        <v>700000</v>
      </c>
    </row>
    <row r="54" spans="1:5" x14ac:dyDescent="0.3">
      <c r="A54" s="18">
        <v>3</v>
      </c>
      <c r="B54" s="15">
        <v>800000</v>
      </c>
    </row>
    <row r="55" spans="1:5" x14ac:dyDescent="0.3">
      <c r="A55" s="18">
        <v>4</v>
      </c>
      <c r="B55" s="15">
        <v>900000</v>
      </c>
    </row>
    <row r="56" spans="1:5" x14ac:dyDescent="0.3">
      <c r="A56" s="18">
        <v>5</v>
      </c>
      <c r="B56" s="15">
        <v>1200000</v>
      </c>
    </row>
  </sheetData>
  <dataValidations count="1">
    <dataValidation type="list" sqref="B24" xr:uid="{00000000-0002-0000-0100-000000000000}">
      <formula1>"Yes,No"</formula1>
    </dataValidation>
  </dataValidations>
  <pageMargins left="0.75" right="0.75" top="1" bottom="1" header="0.5" footer="0.5"/>
  <pageSetup fitToHeight="0" orientation="landscape"/>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57"/>
  <sheetViews>
    <sheetView showGridLines="0" workbookViewId="0">
      <pane xSplit="1" ySplit="6" topLeftCell="B7" activePane="bottomRight" state="frozen"/>
      <selection pane="topRight"/>
      <selection pane="bottomLeft"/>
      <selection pane="bottomRight"/>
    </sheetView>
  </sheetViews>
  <sheetFormatPr defaultRowHeight="14.4" x14ac:dyDescent="0.3"/>
  <cols>
    <col min="1" max="1" width="18" customWidth="1"/>
    <col min="2" max="3" width="15" customWidth="1"/>
    <col min="4" max="4" width="17" customWidth="1"/>
    <col min="5" max="6" width="15" customWidth="1"/>
    <col min="7" max="7" width="16" customWidth="1"/>
    <col min="8" max="8" width="15" customWidth="1"/>
    <col min="9" max="9" width="17" customWidth="1"/>
    <col min="10" max="10" width="9" customWidth="1"/>
    <col min="11" max="11" width="15" customWidth="1"/>
    <col min="12" max="13" width="14" customWidth="1"/>
    <col min="14" max="16" width="16" customWidth="1"/>
    <col min="17" max="17" width="17" customWidth="1"/>
  </cols>
  <sheetData>
    <row r="1" spans="1:17" ht="21" x14ac:dyDescent="0.4">
      <c r="A1" s="1" t="s">
        <v>64</v>
      </c>
    </row>
    <row r="2" spans="1:17" x14ac:dyDescent="0.3">
      <c r="A2" s="2" t="s">
        <v>65</v>
      </c>
    </row>
    <row r="6" spans="1:17" ht="81" customHeight="1" x14ac:dyDescent="0.3">
      <c r="A6" s="8" t="s">
        <v>66</v>
      </c>
      <c r="B6" s="8" t="s">
        <v>67</v>
      </c>
      <c r="C6" s="8" t="s">
        <v>68</v>
      </c>
      <c r="D6" s="8" t="s">
        <v>69</v>
      </c>
      <c r="E6" s="8" t="s">
        <v>70</v>
      </c>
      <c r="F6" s="8" t="s">
        <v>71</v>
      </c>
      <c r="G6" s="8" t="s">
        <v>72</v>
      </c>
      <c r="H6" s="8" t="s">
        <v>73</v>
      </c>
      <c r="I6" s="8" t="s">
        <v>74</v>
      </c>
      <c r="J6" s="8" t="s">
        <v>75</v>
      </c>
      <c r="K6" s="8" t="s">
        <v>76</v>
      </c>
      <c r="L6" s="8" t="s">
        <v>77</v>
      </c>
      <c r="M6" s="8" t="s">
        <v>78</v>
      </c>
      <c r="N6" s="8" t="s">
        <v>79</v>
      </c>
      <c r="O6" s="8" t="s">
        <v>80</v>
      </c>
      <c r="P6" s="8" t="s">
        <v>81</v>
      </c>
      <c r="Q6" s="8" t="s">
        <v>82</v>
      </c>
    </row>
    <row r="7" spans="1:17" x14ac:dyDescent="0.3">
      <c r="A7" s="5" t="s">
        <v>83</v>
      </c>
      <c r="B7" s="15">
        <v>8000</v>
      </c>
      <c r="C7" s="15"/>
      <c r="D7" s="15"/>
      <c r="E7" s="20">
        <f>IF($B7="","",MIN(MAX(IF(N(C7)&gt;0,C7,B7),Rules!$B$16),Rules!$B$17))</f>
        <v>8000</v>
      </c>
      <c r="F7" s="20">
        <f>IF($B7="","",E7*Rules!$B$8)</f>
        <v>879.99999999999989</v>
      </c>
      <c r="G7" s="20">
        <f t="shared" ref="G7:G38" si="0">IF($B7="","",(B7-F7)*12)</f>
        <v>85440</v>
      </c>
      <c r="H7" s="20">
        <f>IF($B7="","",MAX(0,MIN(N(D7),Rules!$B$20,Rules!$B$21*G7)))</f>
        <v>0</v>
      </c>
      <c r="I7" s="20">
        <f>IF($B7="","",FLOOR(MAX(0,G7-Rules!$B$19-H7),10))</f>
        <v>65440</v>
      </c>
      <c r="J7" s="21">
        <f>IF($B7="","",COUNTIF(Rules!$B$52:$B$56,"&lt;"&amp;I7)+1)</f>
        <v>1</v>
      </c>
      <c r="K7" s="20">
        <f>IF($B7="","",SUMPRODUCT((Rules!$A$28:$A$49=J7)*(I7&gt;Rules!$B$28:$B$49)*((I7-Rules!$B$28:$B$49)-(I7&gt;Rules!$C$28:$C$49)*(I7-Rules!$C$28:$C$49))*Rules!$D$28:$D$49))</f>
        <v>3066</v>
      </c>
      <c r="L7" s="20">
        <f t="shared" ref="L7:L38" si="1">IF($B7="","",K7/12)</f>
        <v>255.5</v>
      </c>
      <c r="M7" s="20">
        <f>IF($B7="","",IF(Rules!$B$24="Yes",B7*Rules!$B$23,0))</f>
        <v>4</v>
      </c>
      <c r="N7" s="20">
        <f t="shared" ref="N7:N38" si="2">IF($B7="","",B7-F7-L7-M7)</f>
        <v>6860.5</v>
      </c>
      <c r="O7" s="20">
        <f>IF($B7="","",E7*Rules!$B$14)</f>
        <v>1500.0000000000002</v>
      </c>
      <c r="P7" s="20">
        <f t="shared" ref="P7:P38" si="3">IF($B7="","",B7+O7)</f>
        <v>9500</v>
      </c>
      <c r="Q7" s="20">
        <f t="shared" ref="Q7:Q38" si="4">IF($B7="","",P7*12)</f>
        <v>114000</v>
      </c>
    </row>
    <row r="8" spans="1:17" x14ac:dyDescent="0.3">
      <c r="A8" s="5" t="s">
        <v>84</v>
      </c>
      <c r="B8" s="15">
        <v>15000</v>
      </c>
      <c r="C8" s="15"/>
      <c r="D8" s="15">
        <v>6000</v>
      </c>
      <c r="E8" s="20">
        <f>IF($B8="","",MIN(MAX(IF(N(C8)&gt;0,C8,B8),Rules!$B$16),Rules!$B$17))</f>
        <v>15000</v>
      </c>
      <c r="F8" s="20">
        <f>IF($B8="","",E8*Rules!$B$8)</f>
        <v>1649.9999999999998</v>
      </c>
      <c r="G8" s="20">
        <f t="shared" si="0"/>
        <v>160200</v>
      </c>
      <c r="H8" s="20">
        <f>IF($B8="","",MAX(0,MIN(N(D8),Rules!$B$20,Rules!$B$21*G8)))</f>
        <v>6000</v>
      </c>
      <c r="I8" s="20">
        <f>IF($B8="","",FLOOR(MAX(0,G8-Rules!$B$19-H8),10))</f>
        <v>134200</v>
      </c>
      <c r="J8" s="21">
        <f>IF($B8="","",COUNTIF(Rules!$B$52:$B$56,"&lt;"&amp;I8)+1)</f>
        <v>1</v>
      </c>
      <c r="K8" s="20">
        <f>IF($B8="","",SUMPRODUCT((Rules!$A$28:$A$49=J8)*(I8&gt;Rules!$B$28:$B$49)*((I8-Rules!$B$28:$B$49)-(I8&gt;Rules!$C$28:$C$49)*(I8-Rules!$C$28:$C$49))*Rules!$D$28:$D$49))</f>
        <v>16590</v>
      </c>
      <c r="L8" s="20">
        <f t="shared" si="1"/>
        <v>1382.5</v>
      </c>
      <c r="M8" s="20">
        <f>IF($B8="","",IF(Rules!$B$24="Yes",B8*Rules!$B$23,0))</f>
        <v>7.5</v>
      </c>
      <c r="N8" s="20">
        <f t="shared" si="2"/>
        <v>11960</v>
      </c>
      <c r="O8" s="20">
        <f>IF($B8="","",E8*Rules!$B$14)</f>
        <v>2812.5000000000005</v>
      </c>
      <c r="P8" s="20">
        <f t="shared" si="3"/>
        <v>17812.5</v>
      </c>
      <c r="Q8" s="20">
        <f t="shared" si="4"/>
        <v>213750</v>
      </c>
    </row>
    <row r="9" spans="1:17" x14ac:dyDescent="0.3">
      <c r="A9" s="5" t="s">
        <v>85</v>
      </c>
      <c r="B9" s="15">
        <v>30000</v>
      </c>
      <c r="C9" s="15">
        <v>16700</v>
      </c>
      <c r="D9" s="15"/>
      <c r="E9" s="20">
        <f>IF($B9="","",MIN(MAX(IF(N(C9)&gt;0,C9,B9),Rules!$B$16),Rules!$B$17))</f>
        <v>16700</v>
      </c>
      <c r="F9" s="20">
        <f>IF($B9="","",E9*Rules!$B$8)</f>
        <v>1836.9999999999998</v>
      </c>
      <c r="G9" s="20">
        <f t="shared" si="0"/>
        <v>337956</v>
      </c>
      <c r="H9" s="20">
        <f>IF($B9="","",MAX(0,MIN(N(D9),Rules!$B$20,Rules!$B$21*G9)))</f>
        <v>0</v>
      </c>
      <c r="I9" s="20">
        <f>IF($B9="","",FLOOR(MAX(0,G9-Rules!$B$19-H9),10))</f>
        <v>317950</v>
      </c>
      <c r="J9" s="21">
        <f>IF($B9="","",COUNTIF(Rules!$B$52:$B$56,"&lt;"&amp;I9)+1)</f>
        <v>1</v>
      </c>
      <c r="K9" s="20">
        <f>IF($B9="","",SUMPRODUCT((Rules!$A$28:$A$49=J9)*(I9&gt;Rules!$B$28:$B$49)*((I9-Rules!$B$28:$B$49)-(I9&gt;Rules!$C$28:$C$49)*(I9-Rules!$C$28:$C$49))*Rules!$D$28:$D$49))</f>
        <v>56288.75</v>
      </c>
      <c r="L9" s="20">
        <f t="shared" si="1"/>
        <v>4690.729166666667</v>
      </c>
      <c r="M9" s="20">
        <f>IF($B9="","",IF(Rules!$B$24="Yes",B9*Rules!$B$23,0))</f>
        <v>15</v>
      </c>
      <c r="N9" s="20">
        <f t="shared" si="2"/>
        <v>23457.270833333332</v>
      </c>
      <c r="O9" s="20">
        <f>IF($B9="","",E9*Rules!$B$14)</f>
        <v>3131.2500000000005</v>
      </c>
      <c r="P9" s="20">
        <f t="shared" si="3"/>
        <v>33131.25</v>
      </c>
      <c r="Q9" s="20">
        <f t="shared" si="4"/>
        <v>397575</v>
      </c>
    </row>
    <row r="10" spans="1:17" x14ac:dyDescent="0.3">
      <c r="A10" s="5"/>
      <c r="B10" s="15"/>
      <c r="C10" s="15"/>
      <c r="D10" s="15"/>
      <c r="E10" s="20" t="str">
        <f>IF($B10="","",MIN(MAX(IF(N(C10)&gt;0,C10,B10),Rules!$B$16),Rules!$B$17))</f>
        <v/>
      </c>
      <c r="F10" s="20" t="str">
        <f>IF($B10="","",E10*Rules!$B$8)</f>
        <v/>
      </c>
      <c r="G10" s="20" t="str">
        <f t="shared" si="0"/>
        <v/>
      </c>
      <c r="H10" s="20" t="str">
        <f>IF($B10="","",MAX(0,MIN(N(D10),Rules!$B$20,Rules!$B$21*G10)))</f>
        <v/>
      </c>
      <c r="I10" s="20" t="str">
        <f>IF($B10="","",FLOOR(MAX(0,G10-Rules!$B$19-H10),10))</f>
        <v/>
      </c>
      <c r="J10" s="21" t="str">
        <f>IF($B10="","",COUNTIF(Rules!$B$52:$B$56,"&lt;"&amp;I10)+1)</f>
        <v/>
      </c>
      <c r="K10" s="20" t="str">
        <f>IF($B10="","",SUMPRODUCT((Rules!$A$28:$A$49=J10)*(I10&gt;Rules!$B$28:$B$49)*((I10-Rules!$B$28:$B$49)-(I10&gt;Rules!$C$28:$C$49)*(I10-Rules!$C$28:$C$49))*Rules!$D$28:$D$49))</f>
        <v/>
      </c>
      <c r="L10" s="20" t="str">
        <f t="shared" si="1"/>
        <v/>
      </c>
      <c r="M10" s="20" t="str">
        <f>IF($B10="","",IF(Rules!$B$24="Yes",B10*Rules!$B$23,0))</f>
        <v/>
      </c>
      <c r="N10" s="20" t="str">
        <f t="shared" si="2"/>
        <v/>
      </c>
      <c r="O10" s="20" t="str">
        <f>IF($B10="","",E10*Rules!$B$14)</f>
        <v/>
      </c>
      <c r="P10" s="20" t="str">
        <f t="shared" si="3"/>
        <v/>
      </c>
      <c r="Q10" s="20" t="str">
        <f t="shared" si="4"/>
        <v/>
      </c>
    </row>
    <row r="11" spans="1:17" x14ac:dyDescent="0.3">
      <c r="A11" s="5"/>
      <c r="B11" s="15"/>
      <c r="C11" s="15"/>
      <c r="D11" s="15"/>
      <c r="E11" s="20" t="str">
        <f>IF($B11="","",MIN(MAX(IF(N(C11)&gt;0,C11,B11),Rules!$B$16),Rules!$B$17))</f>
        <v/>
      </c>
      <c r="F11" s="20" t="str">
        <f>IF($B11="","",E11*Rules!$B$8)</f>
        <v/>
      </c>
      <c r="G11" s="20" t="str">
        <f t="shared" si="0"/>
        <v/>
      </c>
      <c r="H11" s="20" t="str">
        <f>IF($B11="","",MAX(0,MIN(N(D11),Rules!$B$20,Rules!$B$21*G11)))</f>
        <v/>
      </c>
      <c r="I11" s="20" t="str">
        <f>IF($B11="","",FLOOR(MAX(0,G11-Rules!$B$19-H11),10))</f>
        <v/>
      </c>
      <c r="J11" s="21" t="str">
        <f>IF($B11="","",COUNTIF(Rules!$B$52:$B$56,"&lt;"&amp;I11)+1)</f>
        <v/>
      </c>
      <c r="K11" s="20" t="str">
        <f>IF($B11="","",SUMPRODUCT((Rules!$A$28:$A$49=J11)*(I11&gt;Rules!$B$28:$B$49)*((I11-Rules!$B$28:$B$49)-(I11&gt;Rules!$C$28:$C$49)*(I11-Rules!$C$28:$C$49))*Rules!$D$28:$D$49))</f>
        <v/>
      </c>
      <c r="L11" s="20" t="str">
        <f t="shared" si="1"/>
        <v/>
      </c>
      <c r="M11" s="20" t="str">
        <f>IF($B11="","",IF(Rules!$B$24="Yes",B11*Rules!$B$23,0))</f>
        <v/>
      </c>
      <c r="N11" s="20" t="str">
        <f t="shared" si="2"/>
        <v/>
      </c>
      <c r="O11" s="20" t="str">
        <f>IF($B11="","",E11*Rules!$B$14)</f>
        <v/>
      </c>
      <c r="P11" s="20" t="str">
        <f t="shared" si="3"/>
        <v/>
      </c>
      <c r="Q11" s="20" t="str">
        <f t="shared" si="4"/>
        <v/>
      </c>
    </row>
    <row r="12" spans="1:17" x14ac:dyDescent="0.3">
      <c r="A12" s="5"/>
      <c r="B12" s="15"/>
      <c r="C12" s="15"/>
      <c r="D12" s="15"/>
      <c r="E12" s="20" t="str">
        <f>IF($B12="","",MIN(MAX(IF(N(C12)&gt;0,C12,B12),Rules!$B$16),Rules!$B$17))</f>
        <v/>
      </c>
      <c r="F12" s="20" t="str">
        <f>IF($B12="","",E12*Rules!$B$8)</f>
        <v/>
      </c>
      <c r="G12" s="20" t="str">
        <f t="shared" si="0"/>
        <v/>
      </c>
      <c r="H12" s="20" t="str">
        <f>IF($B12="","",MAX(0,MIN(N(D12),Rules!$B$20,Rules!$B$21*G12)))</f>
        <v/>
      </c>
      <c r="I12" s="20" t="str">
        <f>IF($B12="","",FLOOR(MAX(0,G12-Rules!$B$19-H12),10))</f>
        <v/>
      </c>
      <c r="J12" s="21" t="str">
        <f>IF($B12="","",COUNTIF(Rules!$B$52:$B$56,"&lt;"&amp;I12)+1)</f>
        <v/>
      </c>
      <c r="K12" s="20" t="str">
        <f>IF($B12="","",SUMPRODUCT((Rules!$A$28:$A$49=J12)*(I12&gt;Rules!$B$28:$B$49)*((I12-Rules!$B$28:$B$49)-(I12&gt;Rules!$C$28:$C$49)*(I12-Rules!$C$28:$C$49))*Rules!$D$28:$D$49))</f>
        <v/>
      </c>
      <c r="L12" s="20" t="str">
        <f t="shared" si="1"/>
        <v/>
      </c>
      <c r="M12" s="20" t="str">
        <f>IF($B12="","",IF(Rules!$B$24="Yes",B12*Rules!$B$23,0))</f>
        <v/>
      </c>
      <c r="N12" s="20" t="str">
        <f t="shared" si="2"/>
        <v/>
      </c>
      <c r="O12" s="20" t="str">
        <f>IF($B12="","",E12*Rules!$B$14)</f>
        <v/>
      </c>
      <c r="P12" s="20" t="str">
        <f t="shared" si="3"/>
        <v/>
      </c>
      <c r="Q12" s="20" t="str">
        <f t="shared" si="4"/>
        <v/>
      </c>
    </row>
    <row r="13" spans="1:17" x14ac:dyDescent="0.3">
      <c r="A13" s="5"/>
      <c r="B13" s="15"/>
      <c r="C13" s="15"/>
      <c r="D13" s="15"/>
      <c r="E13" s="20" t="str">
        <f>IF($B13="","",MIN(MAX(IF(N(C13)&gt;0,C13,B13),Rules!$B$16),Rules!$B$17))</f>
        <v/>
      </c>
      <c r="F13" s="20" t="str">
        <f>IF($B13="","",E13*Rules!$B$8)</f>
        <v/>
      </c>
      <c r="G13" s="20" t="str">
        <f t="shared" si="0"/>
        <v/>
      </c>
      <c r="H13" s="20" t="str">
        <f>IF($B13="","",MAX(0,MIN(N(D13),Rules!$B$20,Rules!$B$21*G13)))</f>
        <v/>
      </c>
      <c r="I13" s="20" t="str">
        <f>IF($B13="","",FLOOR(MAX(0,G13-Rules!$B$19-H13),10))</f>
        <v/>
      </c>
      <c r="J13" s="21" t="str">
        <f>IF($B13="","",COUNTIF(Rules!$B$52:$B$56,"&lt;"&amp;I13)+1)</f>
        <v/>
      </c>
      <c r="K13" s="20" t="str">
        <f>IF($B13="","",SUMPRODUCT((Rules!$A$28:$A$49=J13)*(I13&gt;Rules!$B$28:$B$49)*((I13-Rules!$B$28:$B$49)-(I13&gt;Rules!$C$28:$C$49)*(I13-Rules!$C$28:$C$49))*Rules!$D$28:$D$49))</f>
        <v/>
      </c>
      <c r="L13" s="20" t="str">
        <f t="shared" si="1"/>
        <v/>
      </c>
      <c r="M13" s="20" t="str">
        <f>IF($B13="","",IF(Rules!$B$24="Yes",B13*Rules!$B$23,0))</f>
        <v/>
      </c>
      <c r="N13" s="20" t="str">
        <f t="shared" si="2"/>
        <v/>
      </c>
      <c r="O13" s="20" t="str">
        <f>IF($B13="","",E13*Rules!$B$14)</f>
        <v/>
      </c>
      <c r="P13" s="20" t="str">
        <f t="shared" si="3"/>
        <v/>
      </c>
      <c r="Q13" s="20" t="str">
        <f t="shared" si="4"/>
        <v/>
      </c>
    </row>
    <row r="14" spans="1:17" x14ac:dyDescent="0.3">
      <c r="A14" s="5"/>
      <c r="B14" s="15"/>
      <c r="C14" s="15"/>
      <c r="D14" s="15"/>
      <c r="E14" s="20" t="str">
        <f>IF($B14="","",MIN(MAX(IF(N(C14)&gt;0,C14,B14),Rules!$B$16),Rules!$B$17))</f>
        <v/>
      </c>
      <c r="F14" s="20" t="str">
        <f>IF($B14="","",E14*Rules!$B$8)</f>
        <v/>
      </c>
      <c r="G14" s="20" t="str">
        <f t="shared" si="0"/>
        <v/>
      </c>
      <c r="H14" s="20" t="str">
        <f>IF($B14="","",MAX(0,MIN(N(D14),Rules!$B$20,Rules!$B$21*G14)))</f>
        <v/>
      </c>
      <c r="I14" s="20" t="str">
        <f>IF($B14="","",FLOOR(MAX(0,G14-Rules!$B$19-H14),10))</f>
        <v/>
      </c>
      <c r="J14" s="21" t="str">
        <f>IF($B14="","",COUNTIF(Rules!$B$52:$B$56,"&lt;"&amp;I14)+1)</f>
        <v/>
      </c>
      <c r="K14" s="20" t="str">
        <f>IF($B14="","",SUMPRODUCT((Rules!$A$28:$A$49=J14)*(I14&gt;Rules!$B$28:$B$49)*((I14-Rules!$B$28:$B$49)-(I14&gt;Rules!$C$28:$C$49)*(I14-Rules!$C$28:$C$49))*Rules!$D$28:$D$49))</f>
        <v/>
      </c>
      <c r="L14" s="20" t="str">
        <f t="shared" si="1"/>
        <v/>
      </c>
      <c r="M14" s="20" t="str">
        <f>IF($B14="","",IF(Rules!$B$24="Yes",B14*Rules!$B$23,0))</f>
        <v/>
      </c>
      <c r="N14" s="20" t="str">
        <f t="shared" si="2"/>
        <v/>
      </c>
      <c r="O14" s="20" t="str">
        <f>IF($B14="","",E14*Rules!$B$14)</f>
        <v/>
      </c>
      <c r="P14" s="20" t="str">
        <f t="shared" si="3"/>
        <v/>
      </c>
      <c r="Q14" s="20" t="str">
        <f t="shared" si="4"/>
        <v/>
      </c>
    </row>
    <row r="15" spans="1:17" x14ac:dyDescent="0.3">
      <c r="A15" s="5"/>
      <c r="B15" s="15"/>
      <c r="C15" s="15"/>
      <c r="D15" s="15"/>
      <c r="E15" s="20" t="str">
        <f>IF($B15="","",MIN(MAX(IF(N(C15)&gt;0,C15,B15),Rules!$B$16),Rules!$B$17))</f>
        <v/>
      </c>
      <c r="F15" s="20" t="str">
        <f>IF($B15="","",E15*Rules!$B$8)</f>
        <v/>
      </c>
      <c r="G15" s="20" t="str">
        <f t="shared" si="0"/>
        <v/>
      </c>
      <c r="H15" s="20" t="str">
        <f>IF($B15="","",MAX(0,MIN(N(D15),Rules!$B$20,Rules!$B$21*G15)))</f>
        <v/>
      </c>
      <c r="I15" s="20" t="str">
        <f>IF($B15="","",FLOOR(MAX(0,G15-Rules!$B$19-H15),10))</f>
        <v/>
      </c>
      <c r="J15" s="21" t="str">
        <f>IF($B15="","",COUNTIF(Rules!$B$52:$B$56,"&lt;"&amp;I15)+1)</f>
        <v/>
      </c>
      <c r="K15" s="20" t="str">
        <f>IF($B15="","",SUMPRODUCT((Rules!$A$28:$A$49=J15)*(I15&gt;Rules!$B$28:$B$49)*((I15-Rules!$B$28:$B$49)-(I15&gt;Rules!$C$28:$C$49)*(I15-Rules!$C$28:$C$49))*Rules!$D$28:$D$49))</f>
        <v/>
      </c>
      <c r="L15" s="20" t="str">
        <f t="shared" si="1"/>
        <v/>
      </c>
      <c r="M15" s="20" t="str">
        <f>IF($B15="","",IF(Rules!$B$24="Yes",B15*Rules!$B$23,0))</f>
        <v/>
      </c>
      <c r="N15" s="20" t="str">
        <f t="shared" si="2"/>
        <v/>
      </c>
      <c r="O15" s="20" t="str">
        <f>IF($B15="","",E15*Rules!$B$14)</f>
        <v/>
      </c>
      <c r="P15" s="20" t="str">
        <f t="shared" si="3"/>
        <v/>
      </c>
      <c r="Q15" s="20" t="str">
        <f t="shared" si="4"/>
        <v/>
      </c>
    </row>
    <row r="16" spans="1:17" x14ac:dyDescent="0.3">
      <c r="A16" s="5"/>
      <c r="B16" s="15"/>
      <c r="C16" s="15"/>
      <c r="D16" s="15"/>
      <c r="E16" s="20" t="str">
        <f>IF($B16="","",MIN(MAX(IF(N(C16)&gt;0,C16,B16),Rules!$B$16),Rules!$B$17))</f>
        <v/>
      </c>
      <c r="F16" s="20" t="str">
        <f>IF($B16="","",E16*Rules!$B$8)</f>
        <v/>
      </c>
      <c r="G16" s="20" t="str">
        <f t="shared" si="0"/>
        <v/>
      </c>
      <c r="H16" s="20" t="str">
        <f>IF($B16="","",MAX(0,MIN(N(D16),Rules!$B$20,Rules!$B$21*G16)))</f>
        <v/>
      </c>
      <c r="I16" s="20" t="str">
        <f>IF($B16="","",FLOOR(MAX(0,G16-Rules!$B$19-H16),10))</f>
        <v/>
      </c>
      <c r="J16" s="21" t="str">
        <f>IF($B16="","",COUNTIF(Rules!$B$52:$B$56,"&lt;"&amp;I16)+1)</f>
        <v/>
      </c>
      <c r="K16" s="20" t="str">
        <f>IF($B16="","",SUMPRODUCT((Rules!$A$28:$A$49=J16)*(I16&gt;Rules!$B$28:$B$49)*((I16-Rules!$B$28:$B$49)-(I16&gt;Rules!$C$28:$C$49)*(I16-Rules!$C$28:$C$49))*Rules!$D$28:$D$49))</f>
        <v/>
      </c>
      <c r="L16" s="20" t="str">
        <f t="shared" si="1"/>
        <v/>
      </c>
      <c r="M16" s="20" t="str">
        <f>IF($B16="","",IF(Rules!$B$24="Yes",B16*Rules!$B$23,0))</f>
        <v/>
      </c>
      <c r="N16" s="20" t="str">
        <f t="shared" si="2"/>
        <v/>
      </c>
      <c r="O16" s="20" t="str">
        <f>IF($B16="","",E16*Rules!$B$14)</f>
        <v/>
      </c>
      <c r="P16" s="20" t="str">
        <f t="shared" si="3"/>
        <v/>
      </c>
      <c r="Q16" s="20" t="str">
        <f t="shared" si="4"/>
        <v/>
      </c>
    </row>
    <row r="17" spans="1:17" x14ac:dyDescent="0.3">
      <c r="A17" s="5"/>
      <c r="B17" s="15"/>
      <c r="C17" s="15"/>
      <c r="D17" s="15"/>
      <c r="E17" s="20" t="str">
        <f>IF($B17="","",MIN(MAX(IF(N(C17)&gt;0,C17,B17),Rules!$B$16),Rules!$B$17))</f>
        <v/>
      </c>
      <c r="F17" s="20" t="str">
        <f>IF($B17="","",E17*Rules!$B$8)</f>
        <v/>
      </c>
      <c r="G17" s="20" t="str">
        <f t="shared" si="0"/>
        <v/>
      </c>
      <c r="H17" s="20" t="str">
        <f>IF($B17="","",MAX(0,MIN(N(D17),Rules!$B$20,Rules!$B$21*G17)))</f>
        <v/>
      </c>
      <c r="I17" s="20" t="str">
        <f>IF($B17="","",FLOOR(MAX(0,G17-Rules!$B$19-H17),10))</f>
        <v/>
      </c>
      <c r="J17" s="21" t="str">
        <f>IF($B17="","",COUNTIF(Rules!$B$52:$B$56,"&lt;"&amp;I17)+1)</f>
        <v/>
      </c>
      <c r="K17" s="20" t="str">
        <f>IF($B17="","",SUMPRODUCT((Rules!$A$28:$A$49=J17)*(I17&gt;Rules!$B$28:$B$49)*((I17-Rules!$B$28:$B$49)-(I17&gt;Rules!$C$28:$C$49)*(I17-Rules!$C$28:$C$49))*Rules!$D$28:$D$49))</f>
        <v/>
      </c>
      <c r="L17" s="20" t="str">
        <f t="shared" si="1"/>
        <v/>
      </c>
      <c r="M17" s="20" t="str">
        <f>IF($B17="","",IF(Rules!$B$24="Yes",B17*Rules!$B$23,0))</f>
        <v/>
      </c>
      <c r="N17" s="20" t="str">
        <f t="shared" si="2"/>
        <v/>
      </c>
      <c r="O17" s="20" t="str">
        <f>IF($B17="","",E17*Rules!$B$14)</f>
        <v/>
      </c>
      <c r="P17" s="20" t="str">
        <f t="shared" si="3"/>
        <v/>
      </c>
      <c r="Q17" s="20" t="str">
        <f t="shared" si="4"/>
        <v/>
      </c>
    </row>
    <row r="18" spans="1:17" x14ac:dyDescent="0.3">
      <c r="A18" s="5"/>
      <c r="B18" s="15"/>
      <c r="C18" s="15"/>
      <c r="D18" s="15"/>
      <c r="E18" s="20" t="str">
        <f>IF($B18="","",MIN(MAX(IF(N(C18)&gt;0,C18,B18),Rules!$B$16),Rules!$B$17))</f>
        <v/>
      </c>
      <c r="F18" s="20" t="str">
        <f>IF($B18="","",E18*Rules!$B$8)</f>
        <v/>
      </c>
      <c r="G18" s="20" t="str">
        <f t="shared" si="0"/>
        <v/>
      </c>
      <c r="H18" s="20" t="str">
        <f>IF($B18="","",MAX(0,MIN(N(D18),Rules!$B$20,Rules!$B$21*G18)))</f>
        <v/>
      </c>
      <c r="I18" s="20" t="str">
        <f>IF($B18="","",FLOOR(MAX(0,G18-Rules!$B$19-H18),10))</f>
        <v/>
      </c>
      <c r="J18" s="21" t="str">
        <f>IF($B18="","",COUNTIF(Rules!$B$52:$B$56,"&lt;"&amp;I18)+1)</f>
        <v/>
      </c>
      <c r="K18" s="20" t="str">
        <f>IF($B18="","",SUMPRODUCT((Rules!$A$28:$A$49=J18)*(I18&gt;Rules!$B$28:$B$49)*((I18-Rules!$B$28:$B$49)-(I18&gt;Rules!$C$28:$C$49)*(I18-Rules!$C$28:$C$49))*Rules!$D$28:$D$49))</f>
        <v/>
      </c>
      <c r="L18" s="20" t="str">
        <f t="shared" si="1"/>
        <v/>
      </c>
      <c r="M18" s="20" t="str">
        <f>IF($B18="","",IF(Rules!$B$24="Yes",B18*Rules!$B$23,0))</f>
        <v/>
      </c>
      <c r="N18" s="20" t="str">
        <f t="shared" si="2"/>
        <v/>
      </c>
      <c r="O18" s="20" t="str">
        <f>IF($B18="","",E18*Rules!$B$14)</f>
        <v/>
      </c>
      <c r="P18" s="20" t="str">
        <f t="shared" si="3"/>
        <v/>
      </c>
      <c r="Q18" s="20" t="str">
        <f t="shared" si="4"/>
        <v/>
      </c>
    </row>
    <row r="19" spans="1:17" x14ac:dyDescent="0.3">
      <c r="A19" s="5"/>
      <c r="B19" s="15"/>
      <c r="C19" s="15"/>
      <c r="D19" s="15"/>
      <c r="E19" s="20" t="str">
        <f>IF($B19="","",MIN(MAX(IF(N(C19)&gt;0,C19,B19),Rules!$B$16),Rules!$B$17))</f>
        <v/>
      </c>
      <c r="F19" s="20" t="str">
        <f>IF($B19="","",E19*Rules!$B$8)</f>
        <v/>
      </c>
      <c r="G19" s="20" t="str">
        <f t="shared" si="0"/>
        <v/>
      </c>
      <c r="H19" s="20" t="str">
        <f>IF($B19="","",MAX(0,MIN(N(D19),Rules!$B$20,Rules!$B$21*G19)))</f>
        <v/>
      </c>
      <c r="I19" s="20" t="str">
        <f>IF($B19="","",FLOOR(MAX(0,G19-Rules!$B$19-H19),10))</f>
        <v/>
      </c>
      <c r="J19" s="21" t="str">
        <f>IF($B19="","",COUNTIF(Rules!$B$52:$B$56,"&lt;"&amp;I19)+1)</f>
        <v/>
      </c>
      <c r="K19" s="20" t="str">
        <f>IF($B19="","",SUMPRODUCT((Rules!$A$28:$A$49=J19)*(I19&gt;Rules!$B$28:$B$49)*((I19-Rules!$B$28:$B$49)-(I19&gt;Rules!$C$28:$C$49)*(I19-Rules!$C$28:$C$49))*Rules!$D$28:$D$49))</f>
        <v/>
      </c>
      <c r="L19" s="20" t="str">
        <f t="shared" si="1"/>
        <v/>
      </c>
      <c r="M19" s="20" t="str">
        <f>IF($B19="","",IF(Rules!$B$24="Yes",B19*Rules!$B$23,0))</f>
        <v/>
      </c>
      <c r="N19" s="20" t="str">
        <f t="shared" si="2"/>
        <v/>
      </c>
      <c r="O19" s="20" t="str">
        <f>IF($B19="","",E19*Rules!$B$14)</f>
        <v/>
      </c>
      <c r="P19" s="20" t="str">
        <f t="shared" si="3"/>
        <v/>
      </c>
      <c r="Q19" s="20" t="str">
        <f t="shared" si="4"/>
        <v/>
      </c>
    </row>
    <row r="20" spans="1:17" x14ac:dyDescent="0.3">
      <c r="A20" s="5"/>
      <c r="B20" s="15"/>
      <c r="C20" s="15"/>
      <c r="D20" s="15"/>
      <c r="E20" s="20" t="str">
        <f>IF($B20="","",MIN(MAX(IF(N(C20)&gt;0,C20,B20),Rules!$B$16),Rules!$B$17))</f>
        <v/>
      </c>
      <c r="F20" s="20" t="str">
        <f>IF($B20="","",E20*Rules!$B$8)</f>
        <v/>
      </c>
      <c r="G20" s="20" t="str">
        <f t="shared" si="0"/>
        <v/>
      </c>
      <c r="H20" s="20" t="str">
        <f>IF($B20="","",MAX(0,MIN(N(D20),Rules!$B$20,Rules!$B$21*G20)))</f>
        <v/>
      </c>
      <c r="I20" s="20" t="str">
        <f>IF($B20="","",FLOOR(MAX(0,G20-Rules!$B$19-H20),10))</f>
        <v/>
      </c>
      <c r="J20" s="21" t="str">
        <f>IF($B20="","",COUNTIF(Rules!$B$52:$B$56,"&lt;"&amp;I20)+1)</f>
        <v/>
      </c>
      <c r="K20" s="20" t="str">
        <f>IF($B20="","",SUMPRODUCT((Rules!$A$28:$A$49=J20)*(I20&gt;Rules!$B$28:$B$49)*((I20-Rules!$B$28:$B$49)-(I20&gt;Rules!$C$28:$C$49)*(I20-Rules!$C$28:$C$49))*Rules!$D$28:$D$49))</f>
        <v/>
      </c>
      <c r="L20" s="20" t="str">
        <f t="shared" si="1"/>
        <v/>
      </c>
      <c r="M20" s="20" t="str">
        <f>IF($B20="","",IF(Rules!$B$24="Yes",B20*Rules!$B$23,0))</f>
        <v/>
      </c>
      <c r="N20" s="20" t="str">
        <f t="shared" si="2"/>
        <v/>
      </c>
      <c r="O20" s="20" t="str">
        <f>IF($B20="","",E20*Rules!$B$14)</f>
        <v/>
      </c>
      <c r="P20" s="20" t="str">
        <f t="shared" si="3"/>
        <v/>
      </c>
      <c r="Q20" s="20" t="str">
        <f t="shared" si="4"/>
        <v/>
      </c>
    </row>
    <row r="21" spans="1:17" x14ac:dyDescent="0.3">
      <c r="A21" s="5"/>
      <c r="B21" s="15"/>
      <c r="C21" s="15"/>
      <c r="D21" s="15"/>
      <c r="E21" s="20" t="str">
        <f>IF($B21="","",MIN(MAX(IF(N(C21)&gt;0,C21,B21),Rules!$B$16),Rules!$B$17))</f>
        <v/>
      </c>
      <c r="F21" s="20" t="str">
        <f>IF($B21="","",E21*Rules!$B$8)</f>
        <v/>
      </c>
      <c r="G21" s="20" t="str">
        <f t="shared" si="0"/>
        <v/>
      </c>
      <c r="H21" s="20" t="str">
        <f>IF($B21="","",MAX(0,MIN(N(D21),Rules!$B$20,Rules!$B$21*G21)))</f>
        <v/>
      </c>
      <c r="I21" s="20" t="str">
        <f>IF($B21="","",FLOOR(MAX(0,G21-Rules!$B$19-H21),10))</f>
        <v/>
      </c>
      <c r="J21" s="21" t="str">
        <f>IF($B21="","",COUNTIF(Rules!$B$52:$B$56,"&lt;"&amp;I21)+1)</f>
        <v/>
      </c>
      <c r="K21" s="20" t="str">
        <f>IF($B21="","",SUMPRODUCT((Rules!$A$28:$A$49=J21)*(I21&gt;Rules!$B$28:$B$49)*((I21-Rules!$B$28:$B$49)-(I21&gt;Rules!$C$28:$C$49)*(I21-Rules!$C$28:$C$49))*Rules!$D$28:$D$49))</f>
        <v/>
      </c>
      <c r="L21" s="20" t="str">
        <f t="shared" si="1"/>
        <v/>
      </c>
      <c r="M21" s="20" t="str">
        <f>IF($B21="","",IF(Rules!$B$24="Yes",B21*Rules!$B$23,0))</f>
        <v/>
      </c>
      <c r="N21" s="20" t="str">
        <f t="shared" si="2"/>
        <v/>
      </c>
      <c r="O21" s="20" t="str">
        <f>IF($B21="","",E21*Rules!$B$14)</f>
        <v/>
      </c>
      <c r="P21" s="20" t="str">
        <f t="shared" si="3"/>
        <v/>
      </c>
      <c r="Q21" s="20" t="str">
        <f t="shared" si="4"/>
        <v/>
      </c>
    </row>
    <row r="22" spans="1:17" x14ac:dyDescent="0.3">
      <c r="A22" s="5"/>
      <c r="B22" s="15"/>
      <c r="C22" s="15"/>
      <c r="D22" s="15"/>
      <c r="E22" s="20" t="str">
        <f>IF($B22="","",MIN(MAX(IF(N(C22)&gt;0,C22,B22),Rules!$B$16),Rules!$B$17))</f>
        <v/>
      </c>
      <c r="F22" s="20" t="str">
        <f>IF($B22="","",E22*Rules!$B$8)</f>
        <v/>
      </c>
      <c r="G22" s="20" t="str">
        <f t="shared" si="0"/>
        <v/>
      </c>
      <c r="H22" s="20" t="str">
        <f>IF($B22="","",MAX(0,MIN(N(D22),Rules!$B$20,Rules!$B$21*G22)))</f>
        <v/>
      </c>
      <c r="I22" s="20" t="str">
        <f>IF($B22="","",FLOOR(MAX(0,G22-Rules!$B$19-H22),10))</f>
        <v/>
      </c>
      <c r="J22" s="21" t="str">
        <f>IF($B22="","",COUNTIF(Rules!$B$52:$B$56,"&lt;"&amp;I22)+1)</f>
        <v/>
      </c>
      <c r="K22" s="20" t="str">
        <f>IF($B22="","",SUMPRODUCT((Rules!$A$28:$A$49=J22)*(I22&gt;Rules!$B$28:$B$49)*((I22-Rules!$B$28:$B$49)-(I22&gt;Rules!$C$28:$C$49)*(I22-Rules!$C$28:$C$49))*Rules!$D$28:$D$49))</f>
        <v/>
      </c>
      <c r="L22" s="20" t="str">
        <f t="shared" si="1"/>
        <v/>
      </c>
      <c r="M22" s="20" t="str">
        <f>IF($B22="","",IF(Rules!$B$24="Yes",B22*Rules!$B$23,0))</f>
        <v/>
      </c>
      <c r="N22" s="20" t="str">
        <f t="shared" si="2"/>
        <v/>
      </c>
      <c r="O22" s="20" t="str">
        <f>IF($B22="","",E22*Rules!$B$14)</f>
        <v/>
      </c>
      <c r="P22" s="20" t="str">
        <f t="shared" si="3"/>
        <v/>
      </c>
      <c r="Q22" s="20" t="str">
        <f t="shared" si="4"/>
        <v/>
      </c>
    </row>
    <row r="23" spans="1:17" x14ac:dyDescent="0.3">
      <c r="A23" s="5"/>
      <c r="B23" s="15"/>
      <c r="C23" s="15"/>
      <c r="D23" s="15"/>
      <c r="E23" s="20" t="str">
        <f>IF($B23="","",MIN(MAX(IF(N(C23)&gt;0,C23,B23),Rules!$B$16),Rules!$B$17))</f>
        <v/>
      </c>
      <c r="F23" s="20" t="str">
        <f>IF($B23="","",E23*Rules!$B$8)</f>
        <v/>
      </c>
      <c r="G23" s="20" t="str">
        <f t="shared" si="0"/>
        <v/>
      </c>
      <c r="H23" s="20" t="str">
        <f>IF($B23="","",MAX(0,MIN(N(D23),Rules!$B$20,Rules!$B$21*G23)))</f>
        <v/>
      </c>
      <c r="I23" s="20" t="str">
        <f>IF($B23="","",FLOOR(MAX(0,G23-Rules!$B$19-H23),10))</f>
        <v/>
      </c>
      <c r="J23" s="21" t="str">
        <f>IF($B23="","",COUNTIF(Rules!$B$52:$B$56,"&lt;"&amp;I23)+1)</f>
        <v/>
      </c>
      <c r="K23" s="20" t="str">
        <f>IF($B23="","",SUMPRODUCT((Rules!$A$28:$A$49=J23)*(I23&gt;Rules!$B$28:$B$49)*((I23-Rules!$B$28:$B$49)-(I23&gt;Rules!$C$28:$C$49)*(I23-Rules!$C$28:$C$49))*Rules!$D$28:$D$49))</f>
        <v/>
      </c>
      <c r="L23" s="20" t="str">
        <f t="shared" si="1"/>
        <v/>
      </c>
      <c r="M23" s="20" t="str">
        <f>IF($B23="","",IF(Rules!$B$24="Yes",B23*Rules!$B$23,0))</f>
        <v/>
      </c>
      <c r="N23" s="20" t="str">
        <f t="shared" si="2"/>
        <v/>
      </c>
      <c r="O23" s="20" t="str">
        <f>IF($B23="","",E23*Rules!$B$14)</f>
        <v/>
      </c>
      <c r="P23" s="20" t="str">
        <f t="shared" si="3"/>
        <v/>
      </c>
      <c r="Q23" s="20" t="str">
        <f t="shared" si="4"/>
        <v/>
      </c>
    </row>
    <row r="24" spans="1:17" x14ac:dyDescent="0.3">
      <c r="A24" s="5"/>
      <c r="B24" s="15"/>
      <c r="C24" s="15"/>
      <c r="D24" s="15"/>
      <c r="E24" s="20" t="str">
        <f>IF($B24="","",MIN(MAX(IF(N(C24)&gt;0,C24,B24),Rules!$B$16),Rules!$B$17))</f>
        <v/>
      </c>
      <c r="F24" s="20" t="str">
        <f>IF($B24="","",E24*Rules!$B$8)</f>
        <v/>
      </c>
      <c r="G24" s="20" t="str">
        <f t="shared" si="0"/>
        <v/>
      </c>
      <c r="H24" s="20" t="str">
        <f>IF($B24="","",MAX(0,MIN(N(D24),Rules!$B$20,Rules!$B$21*G24)))</f>
        <v/>
      </c>
      <c r="I24" s="20" t="str">
        <f>IF($B24="","",FLOOR(MAX(0,G24-Rules!$B$19-H24),10))</f>
        <v/>
      </c>
      <c r="J24" s="21" t="str">
        <f>IF($B24="","",COUNTIF(Rules!$B$52:$B$56,"&lt;"&amp;I24)+1)</f>
        <v/>
      </c>
      <c r="K24" s="20" t="str">
        <f>IF($B24="","",SUMPRODUCT((Rules!$A$28:$A$49=J24)*(I24&gt;Rules!$B$28:$B$49)*((I24-Rules!$B$28:$B$49)-(I24&gt;Rules!$C$28:$C$49)*(I24-Rules!$C$28:$C$49))*Rules!$D$28:$D$49))</f>
        <v/>
      </c>
      <c r="L24" s="20" t="str">
        <f t="shared" si="1"/>
        <v/>
      </c>
      <c r="M24" s="20" t="str">
        <f>IF($B24="","",IF(Rules!$B$24="Yes",B24*Rules!$B$23,0))</f>
        <v/>
      </c>
      <c r="N24" s="20" t="str">
        <f t="shared" si="2"/>
        <v/>
      </c>
      <c r="O24" s="20" t="str">
        <f>IF($B24="","",E24*Rules!$B$14)</f>
        <v/>
      </c>
      <c r="P24" s="20" t="str">
        <f t="shared" si="3"/>
        <v/>
      </c>
      <c r="Q24" s="20" t="str">
        <f t="shared" si="4"/>
        <v/>
      </c>
    </row>
    <row r="25" spans="1:17" x14ac:dyDescent="0.3">
      <c r="A25" s="5"/>
      <c r="B25" s="15"/>
      <c r="C25" s="15"/>
      <c r="D25" s="15"/>
      <c r="E25" s="20" t="str">
        <f>IF($B25="","",MIN(MAX(IF(N(C25)&gt;0,C25,B25),Rules!$B$16),Rules!$B$17))</f>
        <v/>
      </c>
      <c r="F25" s="20" t="str">
        <f>IF($B25="","",E25*Rules!$B$8)</f>
        <v/>
      </c>
      <c r="G25" s="20" t="str">
        <f t="shared" si="0"/>
        <v/>
      </c>
      <c r="H25" s="20" t="str">
        <f>IF($B25="","",MAX(0,MIN(N(D25),Rules!$B$20,Rules!$B$21*G25)))</f>
        <v/>
      </c>
      <c r="I25" s="20" t="str">
        <f>IF($B25="","",FLOOR(MAX(0,G25-Rules!$B$19-H25),10))</f>
        <v/>
      </c>
      <c r="J25" s="21" t="str">
        <f>IF($B25="","",COUNTIF(Rules!$B$52:$B$56,"&lt;"&amp;I25)+1)</f>
        <v/>
      </c>
      <c r="K25" s="20" t="str">
        <f>IF($B25="","",SUMPRODUCT((Rules!$A$28:$A$49=J25)*(I25&gt;Rules!$B$28:$B$49)*((I25-Rules!$B$28:$B$49)-(I25&gt;Rules!$C$28:$C$49)*(I25-Rules!$C$28:$C$49))*Rules!$D$28:$D$49))</f>
        <v/>
      </c>
      <c r="L25" s="20" t="str">
        <f t="shared" si="1"/>
        <v/>
      </c>
      <c r="M25" s="20" t="str">
        <f>IF($B25="","",IF(Rules!$B$24="Yes",B25*Rules!$B$23,0))</f>
        <v/>
      </c>
      <c r="N25" s="20" t="str">
        <f t="shared" si="2"/>
        <v/>
      </c>
      <c r="O25" s="20" t="str">
        <f>IF($B25="","",E25*Rules!$B$14)</f>
        <v/>
      </c>
      <c r="P25" s="20" t="str">
        <f t="shared" si="3"/>
        <v/>
      </c>
      <c r="Q25" s="20" t="str">
        <f t="shared" si="4"/>
        <v/>
      </c>
    </row>
    <row r="26" spans="1:17" x14ac:dyDescent="0.3">
      <c r="A26" s="5"/>
      <c r="B26" s="15"/>
      <c r="C26" s="15"/>
      <c r="D26" s="15"/>
      <c r="E26" s="20" t="str">
        <f>IF($B26="","",MIN(MAX(IF(N(C26)&gt;0,C26,B26),Rules!$B$16),Rules!$B$17))</f>
        <v/>
      </c>
      <c r="F26" s="20" t="str">
        <f>IF($B26="","",E26*Rules!$B$8)</f>
        <v/>
      </c>
      <c r="G26" s="20" t="str">
        <f t="shared" si="0"/>
        <v/>
      </c>
      <c r="H26" s="20" t="str">
        <f>IF($B26="","",MAX(0,MIN(N(D26),Rules!$B$20,Rules!$B$21*G26)))</f>
        <v/>
      </c>
      <c r="I26" s="20" t="str">
        <f>IF($B26="","",FLOOR(MAX(0,G26-Rules!$B$19-H26),10))</f>
        <v/>
      </c>
      <c r="J26" s="21" t="str">
        <f>IF($B26="","",COUNTIF(Rules!$B$52:$B$56,"&lt;"&amp;I26)+1)</f>
        <v/>
      </c>
      <c r="K26" s="20" t="str">
        <f>IF($B26="","",SUMPRODUCT((Rules!$A$28:$A$49=J26)*(I26&gt;Rules!$B$28:$B$49)*((I26-Rules!$B$28:$B$49)-(I26&gt;Rules!$C$28:$C$49)*(I26-Rules!$C$28:$C$49))*Rules!$D$28:$D$49))</f>
        <v/>
      </c>
      <c r="L26" s="20" t="str">
        <f t="shared" si="1"/>
        <v/>
      </c>
      <c r="M26" s="20" t="str">
        <f>IF($B26="","",IF(Rules!$B$24="Yes",B26*Rules!$B$23,0))</f>
        <v/>
      </c>
      <c r="N26" s="20" t="str">
        <f t="shared" si="2"/>
        <v/>
      </c>
      <c r="O26" s="20" t="str">
        <f>IF($B26="","",E26*Rules!$B$14)</f>
        <v/>
      </c>
      <c r="P26" s="20" t="str">
        <f t="shared" si="3"/>
        <v/>
      </c>
      <c r="Q26" s="20" t="str">
        <f t="shared" si="4"/>
        <v/>
      </c>
    </row>
    <row r="27" spans="1:17" x14ac:dyDescent="0.3">
      <c r="A27" s="5"/>
      <c r="B27" s="15"/>
      <c r="C27" s="15"/>
      <c r="D27" s="15"/>
      <c r="E27" s="20" t="str">
        <f>IF($B27="","",MIN(MAX(IF(N(C27)&gt;0,C27,B27),Rules!$B$16),Rules!$B$17))</f>
        <v/>
      </c>
      <c r="F27" s="20" t="str">
        <f>IF($B27="","",E27*Rules!$B$8)</f>
        <v/>
      </c>
      <c r="G27" s="20" t="str">
        <f t="shared" si="0"/>
        <v/>
      </c>
      <c r="H27" s="20" t="str">
        <f>IF($B27="","",MAX(0,MIN(N(D27),Rules!$B$20,Rules!$B$21*G27)))</f>
        <v/>
      </c>
      <c r="I27" s="20" t="str">
        <f>IF($B27="","",FLOOR(MAX(0,G27-Rules!$B$19-H27),10))</f>
        <v/>
      </c>
      <c r="J27" s="21" t="str">
        <f>IF($B27="","",COUNTIF(Rules!$B$52:$B$56,"&lt;"&amp;I27)+1)</f>
        <v/>
      </c>
      <c r="K27" s="20" t="str">
        <f>IF($B27="","",SUMPRODUCT((Rules!$A$28:$A$49=J27)*(I27&gt;Rules!$B$28:$B$49)*((I27-Rules!$B$28:$B$49)-(I27&gt;Rules!$C$28:$C$49)*(I27-Rules!$C$28:$C$49))*Rules!$D$28:$D$49))</f>
        <v/>
      </c>
      <c r="L27" s="20" t="str">
        <f t="shared" si="1"/>
        <v/>
      </c>
      <c r="M27" s="20" t="str">
        <f>IF($B27="","",IF(Rules!$B$24="Yes",B27*Rules!$B$23,0))</f>
        <v/>
      </c>
      <c r="N27" s="20" t="str">
        <f t="shared" si="2"/>
        <v/>
      </c>
      <c r="O27" s="20" t="str">
        <f>IF($B27="","",E27*Rules!$B$14)</f>
        <v/>
      </c>
      <c r="P27" s="20" t="str">
        <f t="shared" si="3"/>
        <v/>
      </c>
      <c r="Q27" s="20" t="str">
        <f t="shared" si="4"/>
        <v/>
      </c>
    </row>
    <row r="28" spans="1:17" x14ac:dyDescent="0.3">
      <c r="A28" s="5"/>
      <c r="B28" s="15"/>
      <c r="C28" s="15"/>
      <c r="D28" s="15"/>
      <c r="E28" s="20" t="str">
        <f>IF($B28="","",MIN(MAX(IF(N(C28)&gt;0,C28,B28),Rules!$B$16),Rules!$B$17))</f>
        <v/>
      </c>
      <c r="F28" s="20" t="str">
        <f>IF($B28="","",E28*Rules!$B$8)</f>
        <v/>
      </c>
      <c r="G28" s="20" t="str">
        <f t="shared" si="0"/>
        <v/>
      </c>
      <c r="H28" s="20" t="str">
        <f>IF($B28="","",MAX(0,MIN(N(D28),Rules!$B$20,Rules!$B$21*G28)))</f>
        <v/>
      </c>
      <c r="I28" s="20" t="str">
        <f>IF($B28="","",FLOOR(MAX(0,G28-Rules!$B$19-H28),10))</f>
        <v/>
      </c>
      <c r="J28" s="21" t="str">
        <f>IF($B28="","",COUNTIF(Rules!$B$52:$B$56,"&lt;"&amp;I28)+1)</f>
        <v/>
      </c>
      <c r="K28" s="20" t="str">
        <f>IF($B28="","",SUMPRODUCT((Rules!$A$28:$A$49=J28)*(I28&gt;Rules!$B$28:$B$49)*((I28-Rules!$B$28:$B$49)-(I28&gt;Rules!$C$28:$C$49)*(I28-Rules!$C$28:$C$49))*Rules!$D$28:$D$49))</f>
        <v/>
      </c>
      <c r="L28" s="20" t="str">
        <f t="shared" si="1"/>
        <v/>
      </c>
      <c r="M28" s="20" t="str">
        <f>IF($B28="","",IF(Rules!$B$24="Yes",B28*Rules!$B$23,0))</f>
        <v/>
      </c>
      <c r="N28" s="20" t="str">
        <f t="shared" si="2"/>
        <v/>
      </c>
      <c r="O28" s="20" t="str">
        <f>IF($B28="","",E28*Rules!$B$14)</f>
        <v/>
      </c>
      <c r="P28" s="20" t="str">
        <f t="shared" si="3"/>
        <v/>
      </c>
      <c r="Q28" s="20" t="str">
        <f t="shared" si="4"/>
        <v/>
      </c>
    </row>
    <row r="29" spans="1:17" x14ac:dyDescent="0.3">
      <c r="A29" s="5"/>
      <c r="B29" s="15"/>
      <c r="C29" s="15"/>
      <c r="D29" s="15"/>
      <c r="E29" s="20" t="str">
        <f>IF($B29="","",MIN(MAX(IF(N(C29)&gt;0,C29,B29),Rules!$B$16),Rules!$B$17))</f>
        <v/>
      </c>
      <c r="F29" s="20" t="str">
        <f>IF($B29="","",E29*Rules!$B$8)</f>
        <v/>
      </c>
      <c r="G29" s="20" t="str">
        <f t="shared" si="0"/>
        <v/>
      </c>
      <c r="H29" s="20" t="str">
        <f>IF($B29="","",MAX(0,MIN(N(D29),Rules!$B$20,Rules!$B$21*G29)))</f>
        <v/>
      </c>
      <c r="I29" s="20" t="str">
        <f>IF($B29="","",FLOOR(MAX(0,G29-Rules!$B$19-H29),10))</f>
        <v/>
      </c>
      <c r="J29" s="21" t="str">
        <f>IF($B29="","",COUNTIF(Rules!$B$52:$B$56,"&lt;"&amp;I29)+1)</f>
        <v/>
      </c>
      <c r="K29" s="20" t="str">
        <f>IF($B29="","",SUMPRODUCT((Rules!$A$28:$A$49=J29)*(I29&gt;Rules!$B$28:$B$49)*((I29-Rules!$B$28:$B$49)-(I29&gt;Rules!$C$28:$C$49)*(I29-Rules!$C$28:$C$49))*Rules!$D$28:$D$49))</f>
        <v/>
      </c>
      <c r="L29" s="20" t="str">
        <f t="shared" si="1"/>
        <v/>
      </c>
      <c r="M29" s="20" t="str">
        <f>IF($B29="","",IF(Rules!$B$24="Yes",B29*Rules!$B$23,0))</f>
        <v/>
      </c>
      <c r="N29" s="20" t="str">
        <f t="shared" si="2"/>
        <v/>
      </c>
      <c r="O29" s="20" t="str">
        <f>IF($B29="","",E29*Rules!$B$14)</f>
        <v/>
      </c>
      <c r="P29" s="20" t="str">
        <f t="shared" si="3"/>
        <v/>
      </c>
      <c r="Q29" s="20" t="str">
        <f t="shared" si="4"/>
        <v/>
      </c>
    </row>
    <row r="30" spans="1:17" x14ac:dyDescent="0.3">
      <c r="A30" s="5"/>
      <c r="B30" s="15"/>
      <c r="C30" s="15"/>
      <c r="D30" s="15"/>
      <c r="E30" s="20" t="str">
        <f>IF($B30="","",MIN(MAX(IF(N(C30)&gt;0,C30,B30),Rules!$B$16),Rules!$B$17))</f>
        <v/>
      </c>
      <c r="F30" s="20" t="str">
        <f>IF($B30="","",E30*Rules!$B$8)</f>
        <v/>
      </c>
      <c r="G30" s="20" t="str">
        <f t="shared" si="0"/>
        <v/>
      </c>
      <c r="H30" s="20" t="str">
        <f>IF($B30="","",MAX(0,MIN(N(D30),Rules!$B$20,Rules!$B$21*G30)))</f>
        <v/>
      </c>
      <c r="I30" s="20" t="str">
        <f>IF($B30="","",FLOOR(MAX(0,G30-Rules!$B$19-H30),10))</f>
        <v/>
      </c>
      <c r="J30" s="21" t="str">
        <f>IF($B30="","",COUNTIF(Rules!$B$52:$B$56,"&lt;"&amp;I30)+1)</f>
        <v/>
      </c>
      <c r="K30" s="20" t="str">
        <f>IF($B30="","",SUMPRODUCT((Rules!$A$28:$A$49=J30)*(I30&gt;Rules!$B$28:$B$49)*((I30-Rules!$B$28:$B$49)-(I30&gt;Rules!$C$28:$C$49)*(I30-Rules!$C$28:$C$49))*Rules!$D$28:$D$49))</f>
        <v/>
      </c>
      <c r="L30" s="20" t="str">
        <f t="shared" si="1"/>
        <v/>
      </c>
      <c r="M30" s="20" t="str">
        <f>IF($B30="","",IF(Rules!$B$24="Yes",B30*Rules!$B$23,0))</f>
        <v/>
      </c>
      <c r="N30" s="20" t="str">
        <f t="shared" si="2"/>
        <v/>
      </c>
      <c r="O30" s="20" t="str">
        <f>IF($B30="","",E30*Rules!$B$14)</f>
        <v/>
      </c>
      <c r="P30" s="20" t="str">
        <f t="shared" si="3"/>
        <v/>
      </c>
      <c r="Q30" s="20" t="str">
        <f t="shared" si="4"/>
        <v/>
      </c>
    </row>
    <row r="31" spans="1:17" x14ac:dyDescent="0.3">
      <c r="A31" s="5"/>
      <c r="B31" s="15"/>
      <c r="C31" s="15"/>
      <c r="D31" s="15"/>
      <c r="E31" s="20" t="str">
        <f>IF($B31="","",MIN(MAX(IF(N(C31)&gt;0,C31,B31),Rules!$B$16),Rules!$B$17))</f>
        <v/>
      </c>
      <c r="F31" s="20" t="str">
        <f>IF($B31="","",E31*Rules!$B$8)</f>
        <v/>
      </c>
      <c r="G31" s="20" t="str">
        <f t="shared" si="0"/>
        <v/>
      </c>
      <c r="H31" s="20" t="str">
        <f>IF($B31="","",MAX(0,MIN(N(D31),Rules!$B$20,Rules!$B$21*G31)))</f>
        <v/>
      </c>
      <c r="I31" s="20" t="str">
        <f>IF($B31="","",FLOOR(MAX(0,G31-Rules!$B$19-H31),10))</f>
        <v/>
      </c>
      <c r="J31" s="21" t="str">
        <f>IF($B31="","",COUNTIF(Rules!$B$52:$B$56,"&lt;"&amp;I31)+1)</f>
        <v/>
      </c>
      <c r="K31" s="20" t="str">
        <f>IF($B31="","",SUMPRODUCT((Rules!$A$28:$A$49=J31)*(I31&gt;Rules!$B$28:$B$49)*((I31-Rules!$B$28:$B$49)-(I31&gt;Rules!$C$28:$C$49)*(I31-Rules!$C$28:$C$49))*Rules!$D$28:$D$49))</f>
        <v/>
      </c>
      <c r="L31" s="20" t="str">
        <f t="shared" si="1"/>
        <v/>
      </c>
      <c r="M31" s="20" t="str">
        <f>IF($B31="","",IF(Rules!$B$24="Yes",B31*Rules!$B$23,0))</f>
        <v/>
      </c>
      <c r="N31" s="20" t="str">
        <f t="shared" si="2"/>
        <v/>
      </c>
      <c r="O31" s="20" t="str">
        <f>IF($B31="","",E31*Rules!$B$14)</f>
        <v/>
      </c>
      <c r="P31" s="20" t="str">
        <f t="shared" si="3"/>
        <v/>
      </c>
      <c r="Q31" s="20" t="str">
        <f t="shared" si="4"/>
        <v/>
      </c>
    </row>
    <row r="32" spans="1:17" x14ac:dyDescent="0.3">
      <c r="A32" s="5"/>
      <c r="B32" s="15"/>
      <c r="C32" s="15"/>
      <c r="D32" s="15"/>
      <c r="E32" s="20" t="str">
        <f>IF($B32="","",MIN(MAX(IF(N(C32)&gt;0,C32,B32),Rules!$B$16),Rules!$B$17))</f>
        <v/>
      </c>
      <c r="F32" s="20" t="str">
        <f>IF($B32="","",E32*Rules!$B$8)</f>
        <v/>
      </c>
      <c r="G32" s="20" t="str">
        <f t="shared" si="0"/>
        <v/>
      </c>
      <c r="H32" s="20" t="str">
        <f>IF($B32="","",MAX(0,MIN(N(D32),Rules!$B$20,Rules!$B$21*G32)))</f>
        <v/>
      </c>
      <c r="I32" s="20" t="str">
        <f>IF($B32="","",FLOOR(MAX(0,G32-Rules!$B$19-H32),10))</f>
        <v/>
      </c>
      <c r="J32" s="21" t="str">
        <f>IF($B32="","",COUNTIF(Rules!$B$52:$B$56,"&lt;"&amp;I32)+1)</f>
        <v/>
      </c>
      <c r="K32" s="20" t="str">
        <f>IF($B32="","",SUMPRODUCT((Rules!$A$28:$A$49=J32)*(I32&gt;Rules!$B$28:$B$49)*((I32-Rules!$B$28:$B$49)-(I32&gt;Rules!$C$28:$C$49)*(I32-Rules!$C$28:$C$49))*Rules!$D$28:$D$49))</f>
        <v/>
      </c>
      <c r="L32" s="20" t="str">
        <f t="shared" si="1"/>
        <v/>
      </c>
      <c r="M32" s="20" t="str">
        <f>IF($B32="","",IF(Rules!$B$24="Yes",B32*Rules!$B$23,0))</f>
        <v/>
      </c>
      <c r="N32" s="20" t="str">
        <f t="shared" si="2"/>
        <v/>
      </c>
      <c r="O32" s="20" t="str">
        <f>IF($B32="","",E32*Rules!$B$14)</f>
        <v/>
      </c>
      <c r="P32" s="20" t="str">
        <f t="shared" si="3"/>
        <v/>
      </c>
      <c r="Q32" s="20" t="str">
        <f t="shared" si="4"/>
        <v/>
      </c>
    </row>
    <row r="33" spans="1:17" x14ac:dyDescent="0.3">
      <c r="A33" s="5"/>
      <c r="B33" s="15"/>
      <c r="C33" s="15"/>
      <c r="D33" s="15"/>
      <c r="E33" s="20" t="str">
        <f>IF($B33="","",MIN(MAX(IF(N(C33)&gt;0,C33,B33),Rules!$B$16),Rules!$B$17))</f>
        <v/>
      </c>
      <c r="F33" s="20" t="str">
        <f>IF($B33="","",E33*Rules!$B$8)</f>
        <v/>
      </c>
      <c r="G33" s="20" t="str">
        <f t="shared" si="0"/>
        <v/>
      </c>
      <c r="H33" s="20" t="str">
        <f>IF($B33="","",MAX(0,MIN(N(D33),Rules!$B$20,Rules!$B$21*G33)))</f>
        <v/>
      </c>
      <c r="I33" s="20" t="str">
        <f>IF($B33="","",FLOOR(MAX(0,G33-Rules!$B$19-H33),10))</f>
        <v/>
      </c>
      <c r="J33" s="21" t="str">
        <f>IF($B33="","",COUNTIF(Rules!$B$52:$B$56,"&lt;"&amp;I33)+1)</f>
        <v/>
      </c>
      <c r="K33" s="20" t="str">
        <f>IF($B33="","",SUMPRODUCT((Rules!$A$28:$A$49=J33)*(I33&gt;Rules!$B$28:$B$49)*((I33-Rules!$B$28:$B$49)-(I33&gt;Rules!$C$28:$C$49)*(I33-Rules!$C$28:$C$49))*Rules!$D$28:$D$49))</f>
        <v/>
      </c>
      <c r="L33" s="20" t="str">
        <f t="shared" si="1"/>
        <v/>
      </c>
      <c r="M33" s="20" t="str">
        <f>IF($B33="","",IF(Rules!$B$24="Yes",B33*Rules!$B$23,0))</f>
        <v/>
      </c>
      <c r="N33" s="20" t="str">
        <f t="shared" si="2"/>
        <v/>
      </c>
      <c r="O33" s="20" t="str">
        <f>IF($B33="","",E33*Rules!$B$14)</f>
        <v/>
      </c>
      <c r="P33" s="20" t="str">
        <f t="shared" si="3"/>
        <v/>
      </c>
      <c r="Q33" s="20" t="str">
        <f t="shared" si="4"/>
        <v/>
      </c>
    </row>
    <row r="34" spans="1:17" x14ac:dyDescent="0.3">
      <c r="A34" s="5"/>
      <c r="B34" s="15"/>
      <c r="C34" s="15"/>
      <c r="D34" s="15"/>
      <c r="E34" s="20" t="str">
        <f>IF($B34="","",MIN(MAX(IF(N(C34)&gt;0,C34,B34),Rules!$B$16),Rules!$B$17))</f>
        <v/>
      </c>
      <c r="F34" s="20" t="str">
        <f>IF($B34="","",E34*Rules!$B$8)</f>
        <v/>
      </c>
      <c r="G34" s="20" t="str">
        <f t="shared" si="0"/>
        <v/>
      </c>
      <c r="H34" s="20" t="str">
        <f>IF($B34="","",MAX(0,MIN(N(D34),Rules!$B$20,Rules!$B$21*G34)))</f>
        <v/>
      </c>
      <c r="I34" s="20" t="str">
        <f>IF($B34="","",FLOOR(MAX(0,G34-Rules!$B$19-H34),10))</f>
        <v/>
      </c>
      <c r="J34" s="21" t="str">
        <f>IF($B34="","",COUNTIF(Rules!$B$52:$B$56,"&lt;"&amp;I34)+1)</f>
        <v/>
      </c>
      <c r="K34" s="20" t="str">
        <f>IF($B34="","",SUMPRODUCT((Rules!$A$28:$A$49=J34)*(I34&gt;Rules!$B$28:$B$49)*((I34-Rules!$B$28:$B$49)-(I34&gt;Rules!$C$28:$C$49)*(I34-Rules!$C$28:$C$49))*Rules!$D$28:$D$49))</f>
        <v/>
      </c>
      <c r="L34" s="20" t="str">
        <f t="shared" si="1"/>
        <v/>
      </c>
      <c r="M34" s="20" t="str">
        <f>IF($B34="","",IF(Rules!$B$24="Yes",B34*Rules!$B$23,0))</f>
        <v/>
      </c>
      <c r="N34" s="20" t="str">
        <f t="shared" si="2"/>
        <v/>
      </c>
      <c r="O34" s="20" t="str">
        <f>IF($B34="","",E34*Rules!$B$14)</f>
        <v/>
      </c>
      <c r="P34" s="20" t="str">
        <f t="shared" si="3"/>
        <v/>
      </c>
      <c r="Q34" s="20" t="str">
        <f t="shared" si="4"/>
        <v/>
      </c>
    </row>
    <row r="35" spans="1:17" x14ac:dyDescent="0.3">
      <c r="A35" s="5"/>
      <c r="B35" s="15"/>
      <c r="C35" s="15"/>
      <c r="D35" s="15"/>
      <c r="E35" s="20" t="str">
        <f>IF($B35="","",MIN(MAX(IF(N(C35)&gt;0,C35,B35),Rules!$B$16),Rules!$B$17))</f>
        <v/>
      </c>
      <c r="F35" s="20" t="str">
        <f>IF($B35="","",E35*Rules!$B$8)</f>
        <v/>
      </c>
      <c r="G35" s="20" t="str">
        <f t="shared" si="0"/>
        <v/>
      </c>
      <c r="H35" s="20" t="str">
        <f>IF($B35="","",MAX(0,MIN(N(D35),Rules!$B$20,Rules!$B$21*G35)))</f>
        <v/>
      </c>
      <c r="I35" s="20" t="str">
        <f>IF($B35="","",FLOOR(MAX(0,G35-Rules!$B$19-H35),10))</f>
        <v/>
      </c>
      <c r="J35" s="21" t="str">
        <f>IF($B35="","",COUNTIF(Rules!$B$52:$B$56,"&lt;"&amp;I35)+1)</f>
        <v/>
      </c>
      <c r="K35" s="20" t="str">
        <f>IF($B35="","",SUMPRODUCT((Rules!$A$28:$A$49=J35)*(I35&gt;Rules!$B$28:$B$49)*((I35-Rules!$B$28:$B$49)-(I35&gt;Rules!$C$28:$C$49)*(I35-Rules!$C$28:$C$49))*Rules!$D$28:$D$49))</f>
        <v/>
      </c>
      <c r="L35" s="20" t="str">
        <f t="shared" si="1"/>
        <v/>
      </c>
      <c r="M35" s="20" t="str">
        <f>IF($B35="","",IF(Rules!$B$24="Yes",B35*Rules!$B$23,0))</f>
        <v/>
      </c>
      <c r="N35" s="20" t="str">
        <f t="shared" si="2"/>
        <v/>
      </c>
      <c r="O35" s="20" t="str">
        <f>IF($B35="","",E35*Rules!$B$14)</f>
        <v/>
      </c>
      <c r="P35" s="20" t="str">
        <f t="shared" si="3"/>
        <v/>
      </c>
      <c r="Q35" s="20" t="str">
        <f t="shared" si="4"/>
        <v/>
      </c>
    </row>
    <row r="36" spans="1:17" x14ac:dyDescent="0.3">
      <c r="A36" s="5"/>
      <c r="B36" s="15"/>
      <c r="C36" s="15"/>
      <c r="D36" s="15"/>
      <c r="E36" s="20" t="str">
        <f>IF($B36="","",MIN(MAX(IF(N(C36)&gt;0,C36,B36),Rules!$B$16),Rules!$B$17))</f>
        <v/>
      </c>
      <c r="F36" s="20" t="str">
        <f>IF($B36="","",E36*Rules!$B$8)</f>
        <v/>
      </c>
      <c r="G36" s="20" t="str">
        <f t="shared" si="0"/>
        <v/>
      </c>
      <c r="H36" s="20" t="str">
        <f>IF($B36="","",MAX(0,MIN(N(D36),Rules!$B$20,Rules!$B$21*G36)))</f>
        <v/>
      </c>
      <c r="I36" s="20" t="str">
        <f>IF($B36="","",FLOOR(MAX(0,G36-Rules!$B$19-H36),10))</f>
        <v/>
      </c>
      <c r="J36" s="21" t="str">
        <f>IF($B36="","",COUNTIF(Rules!$B$52:$B$56,"&lt;"&amp;I36)+1)</f>
        <v/>
      </c>
      <c r="K36" s="20" t="str">
        <f>IF($B36="","",SUMPRODUCT((Rules!$A$28:$A$49=J36)*(I36&gt;Rules!$B$28:$B$49)*((I36-Rules!$B$28:$B$49)-(I36&gt;Rules!$C$28:$C$49)*(I36-Rules!$C$28:$C$49))*Rules!$D$28:$D$49))</f>
        <v/>
      </c>
      <c r="L36" s="20" t="str">
        <f t="shared" si="1"/>
        <v/>
      </c>
      <c r="M36" s="20" t="str">
        <f>IF($B36="","",IF(Rules!$B$24="Yes",B36*Rules!$B$23,0))</f>
        <v/>
      </c>
      <c r="N36" s="20" t="str">
        <f t="shared" si="2"/>
        <v/>
      </c>
      <c r="O36" s="20" t="str">
        <f>IF($B36="","",E36*Rules!$B$14)</f>
        <v/>
      </c>
      <c r="P36" s="20" t="str">
        <f t="shared" si="3"/>
        <v/>
      </c>
      <c r="Q36" s="20" t="str">
        <f t="shared" si="4"/>
        <v/>
      </c>
    </row>
    <row r="37" spans="1:17" x14ac:dyDescent="0.3">
      <c r="A37" s="5"/>
      <c r="B37" s="15"/>
      <c r="C37" s="15"/>
      <c r="D37" s="15"/>
      <c r="E37" s="20" t="str">
        <f>IF($B37="","",MIN(MAX(IF(N(C37)&gt;0,C37,B37),Rules!$B$16),Rules!$B$17))</f>
        <v/>
      </c>
      <c r="F37" s="20" t="str">
        <f>IF($B37="","",E37*Rules!$B$8)</f>
        <v/>
      </c>
      <c r="G37" s="20" t="str">
        <f t="shared" si="0"/>
        <v/>
      </c>
      <c r="H37" s="20" t="str">
        <f>IF($B37="","",MAX(0,MIN(N(D37),Rules!$B$20,Rules!$B$21*G37)))</f>
        <v/>
      </c>
      <c r="I37" s="20" t="str">
        <f>IF($B37="","",FLOOR(MAX(0,G37-Rules!$B$19-H37),10))</f>
        <v/>
      </c>
      <c r="J37" s="21" t="str">
        <f>IF($B37="","",COUNTIF(Rules!$B$52:$B$56,"&lt;"&amp;I37)+1)</f>
        <v/>
      </c>
      <c r="K37" s="20" t="str">
        <f>IF($B37="","",SUMPRODUCT((Rules!$A$28:$A$49=J37)*(I37&gt;Rules!$B$28:$B$49)*((I37-Rules!$B$28:$B$49)-(I37&gt;Rules!$C$28:$C$49)*(I37-Rules!$C$28:$C$49))*Rules!$D$28:$D$49))</f>
        <v/>
      </c>
      <c r="L37" s="20" t="str">
        <f t="shared" si="1"/>
        <v/>
      </c>
      <c r="M37" s="20" t="str">
        <f>IF($B37="","",IF(Rules!$B$24="Yes",B37*Rules!$B$23,0))</f>
        <v/>
      </c>
      <c r="N37" s="20" t="str">
        <f t="shared" si="2"/>
        <v/>
      </c>
      <c r="O37" s="20" t="str">
        <f>IF($B37="","",E37*Rules!$B$14)</f>
        <v/>
      </c>
      <c r="P37" s="20" t="str">
        <f t="shared" si="3"/>
        <v/>
      </c>
      <c r="Q37" s="20" t="str">
        <f t="shared" si="4"/>
        <v/>
      </c>
    </row>
    <row r="38" spans="1:17" x14ac:dyDescent="0.3">
      <c r="A38" s="5"/>
      <c r="B38" s="15"/>
      <c r="C38" s="15"/>
      <c r="D38" s="15"/>
      <c r="E38" s="20" t="str">
        <f>IF($B38="","",MIN(MAX(IF(N(C38)&gt;0,C38,B38),Rules!$B$16),Rules!$B$17))</f>
        <v/>
      </c>
      <c r="F38" s="20" t="str">
        <f>IF($B38="","",E38*Rules!$B$8)</f>
        <v/>
      </c>
      <c r="G38" s="20" t="str">
        <f t="shared" si="0"/>
        <v/>
      </c>
      <c r="H38" s="20" t="str">
        <f>IF($B38="","",MAX(0,MIN(N(D38),Rules!$B$20,Rules!$B$21*G38)))</f>
        <v/>
      </c>
      <c r="I38" s="20" t="str">
        <f>IF($B38="","",FLOOR(MAX(0,G38-Rules!$B$19-H38),10))</f>
        <v/>
      </c>
      <c r="J38" s="21" t="str">
        <f>IF($B38="","",COUNTIF(Rules!$B$52:$B$56,"&lt;"&amp;I38)+1)</f>
        <v/>
      </c>
      <c r="K38" s="20" t="str">
        <f>IF($B38="","",SUMPRODUCT((Rules!$A$28:$A$49=J38)*(I38&gt;Rules!$B$28:$B$49)*((I38-Rules!$B$28:$B$49)-(I38&gt;Rules!$C$28:$C$49)*(I38-Rules!$C$28:$C$49))*Rules!$D$28:$D$49))</f>
        <v/>
      </c>
      <c r="L38" s="20" t="str">
        <f t="shared" si="1"/>
        <v/>
      </c>
      <c r="M38" s="20" t="str">
        <f>IF($B38="","",IF(Rules!$B$24="Yes",B38*Rules!$B$23,0))</f>
        <v/>
      </c>
      <c r="N38" s="20" t="str">
        <f t="shared" si="2"/>
        <v/>
      </c>
      <c r="O38" s="20" t="str">
        <f>IF($B38="","",E38*Rules!$B$14)</f>
        <v/>
      </c>
      <c r="P38" s="20" t="str">
        <f t="shared" si="3"/>
        <v/>
      </c>
      <c r="Q38" s="20" t="str">
        <f t="shared" si="4"/>
        <v/>
      </c>
    </row>
    <row r="39" spans="1:17" x14ac:dyDescent="0.3">
      <c r="A39" s="5"/>
      <c r="B39" s="15"/>
      <c r="C39" s="15"/>
      <c r="D39" s="15"/>
      <c r="E39" s="20" t="str">
        <f>IF($B39="","",MIN(MAX(IF(N(C39)&gt;0,C39,B39),Rules!$B$16),Rules!$B$17))</f>
        <v/>
      </c>
      <c r="F39" s="20" t="str">
        <f>IF($B39="","",E39*Rules!$B$8)</f>
        <v/>
      </c>
      <c r="G39" s="20" t="str">
        <f t="shared" ref="G39:G70" si="5">IF($B39="","",(B39-F39)*12)</f>
        <v/>
      </c>
      <c r="H39" s="20" t="str">
        <f>IF($B39="","",MAX(0,MIN(N(D39),Rules!$B$20,Rules!$B$21*G39)))</f>
        <v/>
      </c>
      <c r="I39" s="20" t="str">
        <f>IF($B39="","",FLOOR(MAX(0,G39-Rules!$B$19-H39),10))</f>
        <v/>
      </c>
      <c r="J39" s="21" t="str">
        <f>IF($B39="","",COUNTIF(Rules!$B$52:$B$56,"&lt;"&amp;I39)+1)</f>
        <v/>
      </c>
      <c r="K39" s="20" t="str">
        <f>IF($B39="","",SUMPRODUCT((Rules!$A$28:$A$49=J39)*(I39&gt;Rules!$B$28:$B$49)*((I39-Rules!$B$28:$B$49)-(I39&gt;Rules!$C$28:$C$49)*(I39-Rules!$C$28:$C$49))*Rules!$D$28:$D$49))</f>
        <v/>
      </c>
      <c r="L39" s="20" t="str">
        <f t="shared" ref="L39:L70" si="6">IF($B39="","",K39/12)</f>
        <v/>
      </c>
      <c r="M39" s="20" t="str">
        <f>IF($B39="","",IF(Rules!$B$24="Yes",B39*Rules!$B$23,0))</f>
        <v/>
      </c>
      <c r="N39" s="20" t="str">
        <f t="shared" ref="N39:N70" si="7">IF($B39="","",B39-F39-L39-M39)</f>
        <v/>
      </c>
      <c r="O39" s="20" t="str">
        <f>IF($B39="","",E39*Rules!$B$14)</f>
        <v/>
      </c>
      <c r="P39" s="20" t="str">
        <f t="shared" ref="P39:P70" si="8">IF($B39="","",B39+O39)</f>
        <v/>
      </c>
      <c r="Q39" s="20" t="str">
        <f t="shared" ref="Q39:Q70" si="9">IF($B39="","",P39*12)</f>
        <v/>
      </c>
    </row>
    <row r="40" spans="1:17" x14ac:dyDescent="0.3">
      <c r="A40" s="5"/>
      <c r="B40" s="15"/>
      <c r="C40" s="15"/>
      <c r="D40" s="15"/>
      <c r="E40" s="20" t="str">
        <f>IF($B40="","",MIN(MAX(IF(N(C40)&gt;0,C40,B40),Rules!$B$16),Rules!$B$17))</f>
        <v/>
      </c>
      <c r="F40" s="20" t="str">
        <f>IF($B40="","",E40*Rules!$B$8)</f>
        <v/>
      </c>
      <c r="G40" s="20" t="str">
        <f t="shared" si="5"/>
        <v/>
      </c>
      <c r="H40" s="20" t="str">
        <f>IF($B40="","",MAX(0,MIN(N(D40),Rules!$B$20,Rules!$B$21*G40)))</f>
        <v/>
      </c>
      <c r="I40" s="20" t="str">
        <f>IF($B40="","",FLOOR(MAX(0,G40-Rules!$B$19-H40),10))</f>
        <v/>
      </c>
      <c r="J40" s="21" t="str">
        <f>IF($B40="","",COUNTIF(Rules!$B$52:$B$56,"&lt;"&amp;I40)+1)</f>
        <v/>
      </c>
      <c r="K40" s="20" t="str">
        <f>IF($B40="","",SUMPRODUCT((Rules!$A$28:$A$49=J40)*(I40&gt;Rules!$B$28:$B$49)*((I40-Rules!$B$28:$B$49)-(I40&gt;Rules!$C$28:$C$49)*(I40-Rules!$C$28:$C$49))*Rules!$D$28:$D$49))</f>
        <v/>
      </c>
      <c r="L40" s="20" t="str">
        <f t="shared" si="6"/>
        <v/>
      </c>
      <c r="M40" s="20" t="str">
        <f>IF($B40="","",IF(Rules!$B$24="Yes",B40*Rules!$B$23,0))</f>
        <v/>
      </c>
      <c r="N40" s="20" t="str">
        <f t="shared" si="7"/>
        <v/>
      </c>
      <c r="O40" s="20" t="str">
        <f>IF($B40="","",E40*Rules!$B$14)</f>
        <v/>
      </c>
      <c r="P40" s="20" t="str">
        <f t="shared" si="8"/>
        <v/>
      </c>
      <c r="Q40" s="20" t="str">
        <f t="shared" si="9"/>
        <v/>
      </c>
    </row>
    <row r="41" spans="1:17" x14ac:dyDescent="0.3">
      <c r="A41" s="5"/>
      <c r="B41" s="15"/>
      <c r="C41" s="15"/>
      <c r="D41" s="15"/>
      <c r="E41" s="20" t="str">
        <f>IF($B41="","",MIN(MAX(IF(N(C41)&gt;0,C41,B41),Rules!$B$16),Rules!$B$17))</f>
        <v/>
      </c>
      <c r="F41" s="20" t="str">
        <f>IF($B41="","",E41*Rules!$B$8)</f>
        <v/>
      </c>
      <c r="G41" s="20" t="str">
        <f t="shared" si="5"/>
        <v/>
      </c>
      <c r="H41" s="20" t="str">
        <f>IF($B41="","",MAX(0,MIN(N(D41),Rules!$B$20,Rules!$B$21*G41)))</f>
        <v/>
      </c>
      <c r="I41" s="20" t="str">
        <f>IF($B41="","",FLOOR(MAX(0,G41-Rules!$B$19-H41),10))</f>
        <v/>
      </c>
      <c r="J41" s="21" t="str">
        <f>IF($B41="","",COUNTIF(Rules!$B$52:$B$56,"&lt;"&amp;I41)+1)</f>
        <v/>
      </c>
      <c r="K41" s="20" t="str">
        <f>IF($B41="","",SUMPRODUCT((Rules!$A$28:$A$49=J41)*(I41&gt;Rules!$B$28:$B$49)*((I41-Rules!$B$28:$B$49)-(I41&gt;Rules!$C$28:$C$49)*(I41-Rules!$C$28:$C$49))*Rules!$D$28:$D$49))</f>
        <v/>
      </c>
      <c r="L41" s="20" t="str">
        <f t="shared" si="6"/>
        <v/>
      </c>
      <c r="M41" s="20" t="str">
        <f>IF($B41="","",IF(Rules!$B$24="Yes",B41*Rules!$B$23,0))</f>
        <v/>
      </c>
      <c r="N41" s="20" t="str">
        <f t="shared" si="7"/>
        <v/>
      </c>
      <c r="O41" s="20" t="str">
        <f>IF($B41="","",E41*Rules!$B$14)</f>
        <v/>
      </c>
      <c r="P41" s="20" t="str">
        <f t="shared" si="8"/>
        <v/>
      </c>
      <c r="Q41" s="20" t="str">
        <f t="shared" si="9"/>
        <v/>
      </c>
    </row>
    <row r="42" spans="1:17" x14ac:dyDescent="0.3">
      <c r="A42" s="5"/>
      <c r="B42" s="15"/>
      <c r="C42" s="15"/>
      <c r="D42" s="15"/>
      <c r="E42" s="20" t="str">
        <f>IF($B42="","",MIN(MAX(IF(N(C42)&gt;0,C42,B42),Rules!$B$16),Rules!$B$17))</f>
        <v/>
      </c>
      <c r="F42" s="20" t="str">
        <f>IF($B42="","",E42*Rules!$B$8)</f>
        <v/>
      </c>
      <c r="G42" s="20" t="str">
        <f t="shared" si="5"/>
        <v/>
      </c>
      <c r="H42" s="20" t="str">
        <f>IF($B42="","",MAX(0,MIN(N(D42),Rules!$B$20,Rules!$B$21*G42)))</f>
        <v/>
      </c>
      <c r="I42" s="20" t="str">
        <f>IF($B42="","",FLOOR(MAX(0,G42-Rules!$B$19-H42),10))</f>
        <v/>
      </c>
      <c r="J42" s="21" t="str">
        <f>IF($B42="","",COUNTIF(Rules!$B$52:$B$56,"&lt;"&amp;I42)+1)</f>
        <v/>
      </c>
      <c r="K42" s="20" t="str">
        <f>IF($B42="","",SUMPRODUCT((Rules!$A$28:$A$49=J42)*(I42&gt;Rules!$B$28:$B$49)*((I42-Rules!$B$28:$B$49)-(I42&gt;Rules!$C$28:$C$49)*(I42-Rules!$C$28:$C$49))*Rules!$D$28:$D$49))</f>
        <v/>
      </c>
      <c r="L42" s="20" t="str">
        <f t="shared" si="6"/>
        <v/>
      </c>
      <c r="M42" s="20" t="str">
        <f>IF($B42="","",IF(Rules!$B$24="Yes",B42*Rules!$B$23,0))</f>
        <v/>
      </c>
      <c r="N42" s="20" t="str">
        <f t="shared" si="7"/>
        <v/>
      </c>
      <c r="O42" s="20" t="str">
        <f>IF($B42="","",E42*Rules!$B$14)</f>
        <v/>
      </c>
      <c r="P42" s="20" t="str">
        <f t="shared" si="8"/>
        <v/>
      </c>
      <c r="Q42" s="20" t="str">
        <f t="shared" si="9"/>
        <v/>
      </c>
    </row>
    <row r="43" spans="1:17" x14ac:dyDescent="0.3">
      <c r="A43" s="5"/>
      <c r="B43" s="15"/>
      <c r="C43" s="15"/>
      <c r="D43" s="15"/>
      <c r="E43" s="20" t="str">
        <f>IF($B43="","",MIN(MAX(IF(N(C43)&gt;0,C43,B43),Rules!$B$16),Rules!$B$17))</f>
        <v/>
      </c>
      <c r="F43" s="20" t="str">
        <f>IF($B43="","",E43*Rules!$B$8)</f>
        <v/>
      </c>
      <c r="G43" s="20" t="str">
        <f t="shared" si="5"/>
        <v/>
      </c>
      <c r="H43" s="20" t="str">
        <f>IF($B43="","",MAX(0,MIN(N(D43),Rules!$B$20,Rules!$B$21*G43)))</f>
        <v/>
      </c>
      <c r="I43" s="20" t="str">
        <f>IF($B43="","",FLOOR(MAX(0,G43-Rules!$B$19-H43),10))</f>
        <v/>
      </c>
      <c r="J43" s="21" t="str">
        <f>IF($B43="","",COUNTIF(Rules!$B$52:$B$56,"&lt;"&amp;I43)+1)</f>
        <v/>
      </c>
      <c r="K43" s="20" t="str">
        <f>IF($B43="","",SUMPRODUCT((Rules!$A$28:$A$49=J43)*(I43&gt;Rules!$B$28:$B$49)*((I43-Rules!$B$28:$B$49)-(I43&gt;Rules!$C$28:$C$49)*(I43-Rules!$C$28:$C$49))*Rules!$D$28:$D$49))</f>
        <v/>
      </c>
      <c r="L43" s="20" t="str">
        <f t="shared" si="6"/>
        <v/>
      </c>
      <c r="M43" s="20" t="str">
        <f>IF($B43="","",IF(Rules!$B$24="Yes",B43*Rules!$B$23,0))</f>
        <v/>
      </c>
      <c r="N43" s="20" t="str">
        <f t="shared" si="7"/>
        <v/>
      </c>
      <c r="O43" s="20" t="str">
        <f>IF($B43="","",E43*Rules!$B$14)</f>
        <v/>
      </c>
      <c r="P43" s="20" t="str">
        <f t="shared" si="8"/>
        <v/>
      </c>
      <c r="Q43" s="20" t="str">
        <f t="shared" si="9"/>
        <v/>
      </c>
    </row>
    <row r="44" spans="1:17" x14ac:dyDescent="0.3">
      <c r="A44" s="5"/>
      <c r="B44" s="15"/>
      <c r="C44" s="15"/>
      <c r="D44" s="15"/>
      <c r="E44" s="20" t="str">
        <f>IF($B44="","",MIN(MAX(IF(N(C44)&gt;0,C44,B44),Rules!$B$16),Rules!$B$17))</f>
        <v/>
      </c>
      <c r="F44" s="20" t="str">
        <f>IF($B44="","",E44*Rules!$B$8)</f>
        <v/>
      </c>
      <c r="G44" s="20" t="str">
        <f t="shared" si="5"/>
        <v/>
      </c>
      <c r="H44" s="20" t="str">
        <f>IF($B44="","",MAX(0,MIN(N(D44),Rules!$B$20,Rules!$B$21*G44)))</f>
        <v/>
      </c>
      <c r="I44" s="20" t="str">
        <f>IF($B44="","",FLOOR(MAX(0,G44-Rules!$B$19-H44),10))</f>
        <v/>
      </c>
      <c r="J44" s="21" t="str">
        <f>IF($B44="","",COUNTIF(Rules!$B$52:$B$56,"&lt;"&amp;I44)+1)</f>
        <v/>
      </c>
      <c r="K44" s="20" t="str">
        <f>IF($B44="","",SUMPRODUCT((Rules!$A$28:$A$49=J44)*(I44&gt;Rules!$B$28:$B$49)*((I44-Rules!$B$28:$B$49)-(I44&gt;Rules!$C$28:$C$49)*(I44-Rules!$C$28:$C$49))*Rules!$D$28:$D$49))</f>
        <v/>
      </c>
      <c r="L44" s="20" t="str">
        <f t="shared" si="6"/>
        <v/>
      </c>
      <c r="M44" s="20" t="str">
        <f>IF($B44="","",IF(Rules!$B$24="Yes",B44*Rules!$B$23,0))</f>
        <v/>
      </c>
      <c r="N44" s="20" t="str">
        <f t="shared" si="7"/>
        <v/>
      </c>
      <c r="O44" s="20" t="str">
        <f>IF($B44="","",E44*Rules!$B$14)</f>
        <v/>
      </c>
      <c r="P44" s="20" t="str">
        <f t="shared" si="8"/>
        <v/>
      </c>
      <c r="Q44" s="20" t="str">
        <f t="shared" si="9"/>
        <v/>
      </c>
    </row>
    <row r="45" spans="1:17" x14ac:dyDescent="0.3">
      <c r="A45" s="5"/>
      <c r="B45" s="15"/>
      <c r="C45" s="15"/>
      <c r="D45" s="15"/>
      <c r="E45" s="20" t="str">
        <f>IF($B45="","",MIN(MAX(IF(N(C45)&gt;0,C45,B45),Rules!$B$16),Rules!$B$17))</f>
        <v/>
      </c>
      <c r="F45" s="20" t="str">
        <f>IF($B45="","",E45*Rules!$B$8)</f>
        <v/>
      </c>
      <c r="G45" s="20" t="str">
        <f t="shared" si="5"/>
        <v/>
      </c>
      <c r="H45" s="20" t="str">
        <f>IF($B45="","",MAX(0,MIN(N(D45),Rules!$B$20,Rules!$B$21*G45)))</f>
        <v/>
      </c>
      <c r="I45" s="20" t="str">
        <f>IF($B45="","",FLOOR(MAX(0,G45-Rules!$B$19-H45),10))</f>
        <v/>
      </c>
      <c r="J45" s="21" t="str">
        <f>IF($B45="","",COUNTIF(Rules!$B$52:$B$56,"&lt;"&amp;I45)+1)</f>
        <v/>
      </c>
      <c r="K45" s="20" t="str">
        <f>IF($B45="","",SUMPRODUCT((Rules!$A$28:$A$49=J45)*(I45&gt;Rules!$B$28:$B$49)*((I45-Rules!$B$28:$B$49)-(I45&gt;Rules!$C$28:$C$49)*(I45-Rules!$C$28:$C$49))*Rules!$D$28:$D$49))</f>
        <v/>
      </c>
      <c r="L45" s="20" t="str">
        <f t="shared" si="6"/>
        <v/>
      </c>
      <c r="M45" s="20" t="str">
        <f>IF($B45="","",IF(Rules!$B$24="Yes",B45*Rules!$B$23,0))</f>
        <v/>
      </c>
      <c r="N45" s="20" t="str">
        <f t="shared" si="7"/>
        <v/>
      </c>
      <c r="O45" s="20" t="str">
        <f>IF($B45="","",E45*Rules!$B$14)</f>
        <v/>
      </c>
      <c r="P45" s="20" t="str">
        <f t="shared" si="8"/>
        <v/>
      </c>
      <c r="Q45" s="20" t="str">
        <f t="shared" si="9"/>
        <v/>
      </c>
    </row>
    <row r="46" spans="1:17" x14ac:dyDescent="0.3">
      <c r="A46" s="5"/>
      <c r="B46" s="15"/>
      <c r="C46" s="15"/>
      <c r="D46" s="15"/>
      <c r="E46" s="20" t="str">
        <f>IF($B46="","",MIN(MAX(IF(N(C46)&gt;0,C46,B46),Rules!$B$16),Rules!$B$17))</f>
        <v/>
      </c>
      <c r="F46" s="20" t="str">
        <f>IF($B46="","",E46*Rules!$B$8)</f>
        <v/>
      </c>
      <c r="G46" s="20" t="str">
        <f t="shared" si="5"/>
        <v/>
      </c>
      <c r="H46" s="20" t="str">
        <f>IF($B46="","",MAX(0,MIN(N(D46),Rules!$B$20,Rules!$B$21*G46)))</f>
        <v/>
      </c>
      <c r="I46" s="20" t="str">
        <f>IF($B46="","",FLOOR(MAX(0,G46-Rules!$B$19-H46),10))</f>
        <v/>
      </c>
      <c r="J46" s="21" t="str">
        <f>IF($B46="","",COUNTIF(Rules!$B$52:$B$56,"&lt;"&amp;I46)+1)</f>
        <v/>
      </c>
      <c r="K46" s="20" t="str">
        <f>IF($B46="","",SUMPRODUCT((Rules!$A$28:$A$49=J46)*(I46&gt;Rules!$B$28:$B$49)*((I46-Rules!$B$28:$B$49)-(I46&gt;Rules!$C$28:$C$49)*(I46-Rules!$C$28:$C$49))*Rules!$D$28:$D$49))</f>
        <v/>
      </c>
      <c r="L46" s="20" t="str">
        <f t="shared" si="6"/>
        <v/>
      </c>
      <c r="M46" s="20" t="str">
        <f>IF($B46="","",IF(Rules!$B$24="Yes",B46*Rules!$B$23,0))</f>
        <v/>
      </c>
      <c r="N46" s="20" t="str">
        <f t="shared" si="7"/>
        <v/>
      </c>
      <c r="O46" s="20" t="str">
        <f>IF($B46="","",E46*Rules!$B$14)</f>
        <v/>
      </c>
      <c r="P46" s="20" t="str">
        <f t="shared" si="8"/>
        <v/>
      </c>
      <c r="Q46" s="20" t="str">
        <f t="shared" si="9"/>
        <v/>
      </c>
    </row>
    <row r="47" spans="1:17" x14ac:dyDescent="0.3">
      <c r="A47" s="5"/>
      <c r="B47" s="15"/>
      <c r="C47" s="15"/>
      <c r="D47" s="15"/>
      <c r="E47" s="20" t="str">
        <f>IF($B47="","",MIN(MAX(IF(N(C47)&gt;0,C47,B47),Rules!$B$16),Rules!$B$17))</f>
        <v/>
      </c>
      <c r="F47" s="20" t="str">
        <f>IF($B47="","",E47*Rules!$B$8)</f>
        <v/>
      </c>
      <c r="G47" s="20" t="str">
        <f t="shared" si="5"/>
        <v/>
      </c>
      <c r="H47" s="20" t="str">
        <f>IF($B47="","",MAX(0,MIN(N(D47),Rules!$B$20,Rules!$B$21*G47)))</f>
        <v/>
      </c>
      <c r="I47" s="20" t="str">
        <f>IF($B47="","",FLOOR(MAX(0,G47-Rules!$B$19-H47),10))</f>
        <v/>
      </c>
      <c r="J47" s="21" t="str">
        <f>IF($B47="","",COUNTIF(Rules!$B$52:$B$56,"&lt;"&amp;I47)+1)</f>
        <v/>
      </c>
      <c r="K47" s="20" t="str">
        <f>IF($B47="","",SUMPRODUCT((Rules!$A$28:$A$49=J47)*(I47&gt;Rules!$B$28:$B$49)*((I47-Rules!$B$28:$B$49)-(I47&gt;Rules!$C$28:$C$49)*(I47-Rules!$C$28:$C$49))*Rules!$D$28:$D$49))</f>
        <v/>
      </c>
      <c r="L47" s="20" t="str">
        <f t="shared" si="6"/>
        <v/>
      </c>
      <c r="M47" s="20" t="str">
        <f>IF($B47="","",IF(Rules!$B$24="Yes",B47*Rules!$B$23,0))</f>
        <v/>
      </c>
      <c r="N47" s="20" t="str">
        <f t="shared" si="7"/>
        <v/>
      </c>
      <c r="O47" s="20" t="str">
        <f>IF($B47="","",E47*Rules!$B$14)</f>
        <v/>
      </c>
      <c r="P47" s="20" t="str">
        <f t="shared" si="8"/>
        <v/>
      </c>
      <c r="Q47" s="20" t="str">
        <f t="shared" si="9"/>
        <v/>
      </c>
    </row>
    <row r="48" spans="1:17" x14ac:dyDescent="0.3">
      <c r="A48" s="5"/>
      <c r="B48" s="15"/>
      <c r="C48" s="15"/>
      <c r="D48" s="15"/>
      <c r="E48" s="20" t="str">
        <f>IF($B48="","",MIN(MAX(IF(N(C48)&gt;0,C48,B48),Rules!$B$16),Rules!$B$17))</f>
        <v/>
      </c>
      <c r="F48" s="20" t="str">
        <f>IF($B48="","",E48*Rules!$B$8)</f>
        <v/>
      </c>
      <c r="G48" s="20" t="str">
        <f t="shared" si="5"/>
        <v/>
      </c>
      <c r="H48" s="20" t="str">
        <f>IF($B48="","",MAX(0,MIN(N(D48),Rules!$B$20,Rules!$B$21*G48)))</f>
        <v/>
      </c>
      <c r="I48" s="20" t="str">
        <f>IF($B48="","",FLOOR(MAX(0,G48-Rules!$B$19-H48),10))</f>
        <v/>
      </c>
      <c r="J48" s="21" t="str">
        <f>IF($B48="","",COUNTIF(Rules!$B$52:$B$56,"&lt;"&amp;I48)+1)</f>
        <v/>
      </c>
      <c r="K48" s="20" t="str">
        <f>IF($B48="","",SUMPRODUCT((Rules!$A$28:$A$49=J48)*(I48&gt;Rules!$B$28:$B$49)*((I48-Rules!$B$28:$B$49)-(I48&gt;Rules!$C$28:$C$49)*(I48-Rules!$C$28:$C$49))*Rules!$D$28:$D$49))</f>
        <v/>
      </c>
      <c r="L48" s="20" t="str">
        <f t="shared" si="6"/>
        <v/>
      </c>
      <c r="M48" s="20" t="str">
        <f>IF($B48="","",IF(Rules!$B$24="Yes",B48*Rules!$B$23,0))</f>
        <v/>
      </c>
      <c r="N48" s="20" t="str">
        <f t="shared" si="7"/>
        <v/>
      </c>
      <c r="O48" s="20" t="str">
        <f>IF($B48="","",E48*Rules!$B$14)</f>
        <v/>
      </c>
      <c r="P48" s="20" t="str">
        <f t="shared" si="8"/>
        <v/>
      </c>
      <c r="Q48" s="20" t="str">
        <f t="shared" si="9"/>
        <v/>
      </c>
    </row>
    <row r="49" spans="1:17" x14ac:dyDescent="0.3">
      <c r="A49" s="5"/>
      <c r="B49" s="15"/>
      <c r="C49" s="15"/>
      <c r="D49" s="15"/>
      <c r="E49" s="20" t="str">
        <f>IF($B49="","",MIN(MAX(IF(N(C49)&gt;0,C49,B49),Rules!$B$16),Rules!$B$17))</f>
        <v/>
      </c>
      <c r="F49" s="20" t="str">
        <f>IF($B49="","",E49*Rules!$B$8)</f>
        <v/>
      </c>
      <c r="G49" s="20" t="str">
        <f t="shared" si="5"/>
        <v/>
      </c>
      <c r="H49" s="20" t="str">
        <f>IF($B49="","",MAX(0,MIN(N(D49),Rules!$B$20,Rules!$B$21*G49)))</f>
        <v/>
      </c>
      <c r="I49" s="20" t="str">
        <f>IF($B49="","",FLOOR(MAX(0,G49-Rules!$B$19-H49),10))</f>
        <v/>
      </c>
      <c r="J49" s="21" t="str">
        <f>IF($B49="","",COUNTIF(Rules!$B$52:$B$56,"&lt;"&amp;I49)+1)</f>
        <v/>
      </c>
      <c r="K49" s="20" t="str">
        <f>IF($B49="","",SUMPRODUCT((Rules!$A$28:$A$49=J49)*(I49&gt;Rules!$B$28:$B$49)*((I49-Rules!$B$28:$B$49)-(I49&gt;Rules!$C$28:$C$49)*(I49-Rules!$C$28:$C$49))*Rules!$D$28:$D$49))</f>
        <v/>
      </c>
      <c r="L49" s="20" t="str">
        <f t="shared" si="6"/>
        <v/>
      </c>
      <c r="M49" s="20" t="str">
        <f>IF($B49="","",IF(Rules!$B$24="Yes",B49*Rules!$B$23,0))</f>
        <v/>
      </c>
      <c r="N49" s="20" t="str">
        <f t="shared" si="7"/>
        <v/>
      </c>
      <c r="O49" s="20" t="str">
        <f>IF($B49="","",E49*Rules!$B$14)</f>
        <v/>
      </c>
      <c r="P49" s="20" t="str">
        <f t="shared" si="8"/>
        <v/>
      </c>
      <c r="Q49" s="20" t="str">
        <f t="shared" si="9"/>
        <v/>
      </c>
    </row>
    <row r="50" spans="1:17" x14ac:dyDescent="0.3">
      <c r="A50" s="5"/>
      <c r="B50" s="15"/>
      <c r="C50" s="15"/>
      <c r="D50" s="15"/>
      <c r="E50" s="20" t="str">
        <f>IF($B50="","",MIN(MAX(IF(N(C50)&gt;0,C50,B50),Rules!$B$16),Rules!$B$17))</f>
        <v/>
      </c>
      <c r="F50" s="20" t="str">
        <f>IF($B50="","",E50*Rules!$B$8)</f>
        <v/>
      </c>
      <c r="G50" s="20" t="str">
        <f t="shared" si="5"/>
        <v/>
      </c>
      <c r="H50" s="20" t="str">
        <f>IF($B50="","",MAX(0,MIN(N(D50),Rules!$B$20,Rules!$B$21*G50)))</f>
        <v/>
      </c>
      <c r="I50" s="20" t="str">
        <f>IF($B50="","",FLOOR(MAX(0,G50-Rules!$B$19-H50),10))</f>
        <v/>
      </c>
      <c r="J50" s="21" t="str">
        <f>IF($B50="","",COUNTIF(Rules!$B$52:$B$56,"&lt;"&amp;I50)+1)</f>
        <v/>
      </c>
      <c r="K50" s="20" t="str">
        <f>IF($B50="","",SUMPRODUCT((Rules!$A$28:$A$49=J50)*(I50&gt;Rules!$B$28:$B$49)*((I50-Rules!$B$28:$B$49)-(I50&gt;Rules!$C$28:$C$49)*(I50-Rules!$C$28:$C$49))*Rules!$D$28:$D$49))</f>
        <v/>
      </c>
      <c r="L50" s="20" t="str">
        <f t="shared" si="6"/>
        <v/>
      </c>
      <c r="M50" s="20" t="str">
        <f>IF($B50="","",IF(Rules!$B$24="Yes",B50*Rules!$B$23,0))</f>
        <v/>
      </c>
      <c r="N50" s="20" t="str">
        <f t="shared" si="7"/>
        <v/>
      </c>
      <c r="O50" s="20" t="str">
        <f>IF($B50="","",E50*Rules!$B$14)</f>
        <v/>
      </c>
      <c r="P50" s="20" t="str">
        <f t="shared" si="8"/>
        <v/>
      </c>
      <c r="Q50" s="20" t="str">
        <f t="shared" si="9"/>
        <v/>
      </c>
    </row>
    <row r="51" spans="1:17" x14ac:dyDescent="0.3">
      <c r="A51" s="5"/>
      <c r="B51" s="15"/>
      <c r="C51" s="15"/>
      <c r="D51" s="15"/>
      <c r="E51" s="20" t="str">
        <f>IF($B51="","",MIN(MAX(IF(N(C51)&gt;0,C51,B51),Rules!$B$16),Rules!$B$17))</f>
        <v/>
      </c>
      <c r="F51" s="20" t="str">
        <f>IF($B51="","",E51*Rules!$B$8)</f>
        <v/>
      </c>
      <c r="G51" s="20" t="str">
        <f t="shared" si="5"/>
        <v/>
      </c>
      <c r="H51" s="20" t="str">
        <f>IF($B51="","",MAX(0,MIN(N(D51),Rules!$B$20,Rules!$B$21*G51)))</f>
        <v/>
      </c>
      <c r="I51" s="20" t="str">
        <f>IF($B51="","",FLOOR(MAX(0,G51-Rules!$B$19-H51),10))</f>
        <v/>
      </c>
      <c r="J51" s="21" t="str">
        <f>IF($B51="","",COUNTIF(Rules!$B$52:$B$56,"&lt;"&amp;I51)+1)</f>
        <v/>
      </c>
      <c r="K51" s="20" t="str">
        <f>IF($B51="","",SUMPRODUCT((Rules!$A$28:$A$49=J51)*(I51&gt;Rules!$B$28:$B$49)*((I51-Rules!$B$28:$B$49)-(I51&gt;Rules!$C$28:$C$49)*(I51-Rules!$C$28:$C$49))*Rules!$D$28:$D$49))</f>
        <v/>
      </c>
      <c r="L51" s="20" t="str">
        <f t="shared" si="6"/>
        <v/>
      </c>
      <c r="M51" s="20" t="str">
        <f>IF($B51="","",IF(Rules!$B$24="Yes",B51*Rules!$B$23,0))</f>
        <v/>
      </c>
      <c r="N51" s="20" t="str">
        <f t="shared" si="7"/>
        <v/>
      </c>
      <c r="O51" s="20" t="str">
        <f>IF($B51="","",E51*Rules!$B$14)</f>
        <v/>
      </c>
      <c r="P51" s="20" t="str">
        <f t="shared" si="8"/>
        <v/>
      </c>
      <c r="Q51" s="20" t="str">
        <f t="shared" si="9"/>
        <v/>
      </c>
    </row>
    <row r="52" spans="1:17" x14ac:dyDescent="0.3">
      <c r="A52" s="5"/>
      <c r="B52" s="15"/>
      <c r="C52" s="15"/>
      <c r="D52" s="15"/>
      <c r="E52" s="20" t="str">
        <f>IF($B52="","",MIN(MAX(IF(N(C52)&gt;0,C52,B52),Rules!$B$16),Rules!$B$17))</f>
        <v/>
      </c>
      <c r="F52" s="20" t="str">
        <f>IF($B52="","",E52*Rules!$B$8)</f>
        <v/>
      </c>
      <c r="G52" s="20" t="str">
        <f t="shared" si="5"/>
        <v/>
      </c>
      <c r="H52" s="20" t="str">
        <f>IF($B52="","",MAX(0,MIN(N(D52),Rules!$B$20,Rules!$B$21*G52)))</f>
        <v/>
      </c>
      <c r="I52" s="20" t="str">
        <f>IF($B52="","",FLOOR(MAX(0,G52-Rules!$B$19-H52),10))</f>
        <v/>
      </c>
      <c r="J52" s="21" t="str">
        <f>IF($B52="","",COUNTIF(Rules!$B$52:$B$56,"&lt;"&amp;I52)+1)</f>
        <v/>
      </c>
      <c r="K52" s="20" t="str">
        <f>IF($B52="","",SUMPRODUCT((Rules!$A$28:$A$49=J52)*(I52&gt;Rules!$B$28:$B$49)*((I52-Rules!$B$28:$B$49)-(I52&gt;Rules!$C$28:$C$49)*(I52-Rules!$C$28:$C$49))*Rules!$D$28:$D$49))</f>
        <v/>
      </c>
      <c r="L52" s="20" t="str">
        <f t="shared" si="6"/>
        <v/>
      </c>
      <c r="M52" s="20" t="str">
        <f>IF($B52="","",IF(Rules!$B$24="Yes",B52*Rules!$B$23,0))</f>
        <v/>
      </c>
      <c r="N52" s="20" t="str">
        <f t="shared" si="7"/>
        <v/>
      </c>
      <c r="O52" s="20" t="str">
        <f>IF($B52="","",E52*Rules!$B$14)</f>
        <v/>
      </c>
      <c r="P52" s="20" t="str">
        <f t="shared" si="8"/>
        <v/>
      </c>
      <c r="Q52" s="20" t="str">
        <f t="shared" si="9"/>
        <v/>
      </c>
    </row>
    <row r="53" spans="1:17" x14ac:dyDescent="0.3">
      <c r="A53" s="5"/>
      <c r="B53" s="15"/>
      <c r="C53" s="15"/>
      <c r="D53" s="15"/>
      <c r="E53" s="20" t="str">
        <f>IF($B53="","",MIN(MAX(IF(N(C53)&gt;0,C53,B53),Rules!$B$16),Rules!$B$17))</f>
        <v/>
      </c>
      <c r="F53" s="20" t="str">
        <f>IF($B53="","",E53*Rules!$B$8)</f>
        <v/>
      </c>
      <c r="G53" s="20" t="str">
        <f t="shared" si="5"/>
        <v/>
      </c>
      <c r="H53" s="20" t="str">
        <f>IF($B53="","",MAX(0,MIN(N(D53),Rules!$B$20,Rules!$B$21*G53)))</f>
        <v/>
      </c>
      <c r="I53" s="20" t="str">
        <f>IF($B53="","",FLOOR(MAX(0,G53-Rules!$B$19-H53),10))</f>
        <v/>
      </c>
      <c r="J53" s="21" t="str">
        <f>IF($B53="","",COUNTIF(Rules!$B$52:$B$56,"&lt;"&amp;I53)+1)</f>
        <v/>
      </c>
      <c r="K53" s="20" t="str">
        <f>IF($B53="","",SUMPRODUCT((Rules!$A$28:$A$49=J53)*(I53&gt;Rules!$B$28:$B$49)*((I53-Rules!$B$28:$B$49)-(I53&gt;Rules!$C$28:$C$49)*(I53-Rules!$C$28:$C$49))*Rules!$D$28:$D$49))</f>
        <v/>
      </c>
      <c r="L53" s="20" t="str">
        <f t="shared" si="6"/>
        <v/>
      </c>
      <c r="M53" s="20" t="str">
        <f>IF($B53="","",IF(Rules!$B$24="Yes",B53*Rules!$B$23,0))</f>
        <v/>
      </c>
      <c r="N53" s="20" t="str">
        <f t="shared" si="7"/>
        <v/>
      </c>
      <c r="O53" s="20" t="str">
        <f>IF($B53="","",E53*Rules!$B$14)</f>
        <v/>
      </c>
      <c r="P53" s="20" t="str">
        <f t="shared" si="8"/>
        <v/>
      </c>
      <c r="Q53" s="20" t="str">
        <f t="shared" si="9"/>
        <v/>
      </c>
    </row>
    <row r="54" spans="1:17" x14ac:dyDescent="0.3">
      <c r="A54" s="5"/>
      <c r="B54" s="15"/>
      <c r="C54" s="15"/>
      <c r="D54" s="15"/>
      <c r="E54" s="20" t="str">
        <f>IF($B54="","",MIN(MAX(IF(N(C54)&gt;0,C54,B54),Rules!$B$16),Rules!$B$17))</f>
        <v/>
      </c>
      <c r="F54" s="20" t="str">
        <f>IF($B54="","",E54*Rules!$B$8)</f>
        <v/>
      </c>
      <c r="G54" s="20" t="str">
        <f t="shared" si="5"/>
        <v/>
      </c>
      <c r="H54" s="20" t="str">
        <f>IF($B54="","",MAX(0,MIN(N(D54),Rules!$B$20,Rules!$B$21*G54)))</f>
        <v/>
      </c>
      <c r="I54" s="20" t="str">
        <f>IF($B54="","",FLOOR(MAX(0,G54-Rules!$B$19-H54),10))</f>
        <v/>
      </c>
      <c r="J54" s="21" t="str">
        <f>IF($B54="","",COUNTIF(Rules!$B$52:$B$56,"&lt;"&amp;I54)+1)</f>
        <v/>
      </c>
      <c r="K54" s="20" t="str">
        <f>IF($B54="","",SUMPRODUCT((Rules!$A$28:$A$49=J54)*(I54&gt;Rules!$B$28:$B$49)*((I54-Rules!$B$28:$B$49)-(I54&gt;Rules!$C$28:$C$49)*(I54-Rules!$C$28:$C$49))*Rules!$D$28:$D$49))</f>
        <v/>
      </c>
      <c r="L54" s="20" t="str">
        <f t="shared" si="6"/>
        <v/>
      </c>
      <c r="M54" s="20" t="str">
        <f>IF($B54="","",IF(Rules!$B$24="Yes",B54*Rules!$B$23,0))</f>
        <v/>
      </c>
      <c r="N54" s="20" t="str">
        <f t="shared" si="7"/>
        <v/>
      </c>
      <c r="O54" s="20" t="str">
        <f>IF($B54="","",E54*Rules!$B$14)</f>
        <v/>
      </c>
      <c r="P54" s="20" t="str">
        <f t="shared" si="8"/>
        <v/>
      </c>
      <c r="Q54" s="20" t="str">
        <f t="shared" si="9"/>
        <v/>
      </c>
    </row>
    <row r="55" spans="1:17" x14ac:dyDescent="0.3">
      <c r="A55" s="5"/>
      <c r="B55" s="15"/>
      <c r="C55" s="15"/>
      <c r="D55" s="15"/>
      <c r="E55" s="20" t="str">
        <f>IF($B55="","",MIN(MAX(IF(N(C55)&gt;0,C55,B55),Rules!$B$16),Rules!$B$17))</f>
        <v/>
      </c>
      <c r="F55" s="20" t="str">
        <f>IF($B55="","",E55*Rules!$B$8)</f>
        <v/>
      </c>
      <c r="G55" s="20" t="str">
        <f t="shared" si="5"/>
        <v/>
      </c>
      <c r="H55" s="20" t="str">
        <f>IF($B55="","",MAX(0,MIN(N(D55),Rules!$B$20,Rules!$B$21*G55)))</f>
        <v/>
      </c>
      <c r="I55" s="20" t="str">
        <f>IF($B55="","",FLOOR(MAX(0,G55-Rules!$B$19-H55),10))</f>
        <v/>
      </c>
      <c r="J55" s="21" t="str">
        <f>IF($B55="","",COUNTIF(Rules!$B$52:$B$56,"&lt;"&amp;I55)+1)</f>
        <v/>
      </c>
      <c r="K55" s="20" t="str">
        <f>IF($B55="","",SUMPRODUCT((Rules!$A$28:$A$49=J55)*(I55&gt;Rules!$B$28:$B$49)*((I55-Rules!$B$28:$B$49)-(I55&gt;Rules!$C$28:$C$49)*(I55-Rules!$C$28:$C$49))*Rules!$D$28:$D$49))</f>
        <v/>
      </c>
      <c r="L55" s="20" t="str">
        <f t="shared" si="6"/>
        <v/>
      </c>
      <c r="M55" s="20" t="str">
        <f>IF($B55="","",IF(Rules!$B$24="Yes",B55*Rules!$B$23,0))</f>
        <v/>
      </c>
      <c r="N55" s="20" t="str">
        <f t="shared" si="7"/>
        <v/>
      </c>
      <c r="O55" s="20" t="str">
        <f>IF($B55="","",E55*Rules!$B$14)</f>
        <v/>
      </c>
      <c r="P55" s="20" t="str">
        <f t="shared" si="8"/>
        <v/>
      </c>
      <c r="Q55" s="20" t="str">
        <f t="shared" si="9"/>
        <v/>
      </c>
    </row>
    <row r="56" spans="1:17" x14ac:dyDescent="0.3">
      <c r="A56" s="5"/>
      <c r="B56" s="15"/>
      <c r="C56" s="15"/>
      <c r="D56" s="15"/>
      <c r="E56" s="20" t="str">
        <f>IF($B56="","",MIN(MAX(IF(N(C56)&gt;0,C56,B56),Rules!$B$16),Rules!$B$17))</f>
        <v/>
      </c>
      <c r="F56" s="20" t="str">
        <f>IF($B56="","",E56*Rules!$B$8)</f>
        <v/>
      </c>
      <c r="G56" s="20" t="str">
        <f t="shared" si="5"/>
        <v/>
      </c>
      <c r="H56" s="20" t="str">
        <f>IF($B56="","",MAX(0,MIN(N(D56),Rules!$B$20,Rules!$B$21*G56)))</f>
        <v/>
      </c>
      <c r="I56" s="20" t="str">
        <f>IF($B56="","",FLOOR(MAX(0,G56-Rules!$B$19-H56),10))</f>
        <v/>
      </c>
      <c r="J56" s="21" t="str">
        <f>IF($B56="","",COUNTIF(Rules!$B$52:$B$56,"&lt;"&amp;I56)+1)</f>
        <v/>
      </c>
      <c r="K56" s="20" t="str">
        <f>IF($B56="","",SUMPRODUCT((Rules!$A$28:$A$49=J56)*(I56&gt;Rules!$B$28:$B$49)*((I56-Rules!$B$28:$B$49)-(I56&gt;Rules!$C$28:$C$49)*(I56-Rules!$C$28:$C$49))*Rules!$D$28:$D$49))</f>
        <v/>
      </c>
      <c r="L56" s="20" t="str">
        <f t="shared" si="6"/>
        <v/>
      </c>
      <c r="M56" s="20" t="str">
        <f>IF($B56="","",IF(Rules!$B$24="Yes",B56*Rules!$B$23,0))</f>
        <v/>
      </c>
      <c r="N56" s="20" t="str">
        <f t="shared" si="7"/>
        <v/>
      </c>
      <c r="O56" s="20" t="str">
        <f>IF($B56="","",E56*Rules!$B$14)</f>
        <v/>
      </c>
      <c r="P56" s="20" t="str">
        <f t="shared" si="8"/>
        <v/>
      </c>
      <c r="Q56" s="20" t="str">
        <f t="shared" si="9"/>
        <v/>
      </c>
    </row>
    <row r="57" spans="1:17" x14ac:dyDescent="0.3">
      <c r="A57" s="11" t="s">
        <v>86</v>
      </c>
      <c r="B57" s="22">
        <f>SUM(B7:B56)</f>
        <v>53000</v>
      </c>
      <c r="F57" s="22">
        <f>SUM(F7:F56)</f>
        <v>4366.9999999999991</v>
      </c>
      <c r="K57" s="22">
        <f t="shared" ref="K57:Q57" si="10">SUM(K7:K56)</f>
        <v>75944.75</v>
      </c>
      <c r="L57" s="22">
        <f t="shared" si="10"/>
        <v>6328.729166666667</v>
      </c>
      <c r="M57" s="22">
        <f t="shared" si="10"/>
        <v>26.5</v>
      </c>
      <c r="N57" s="22">
        <f t="shared" si="10"/>
        <v>42277.770833333328</v>
      </c>
      <c r="O57" s="22">
        <f t="shared" si="10"/>
        <v>7443.7500000000018</v>
      </c>
      <c r="P57" s="22">
        <f t="shared" si="10"/>
        <v>60443.75</v>
      </c>
      <c r="Q57" s="22">
        <f t="shared" si="10"/>
        <v>725325</v>
      </c>
    </row>
  </sheetData>
  <pageMargins left="0.75" right="0.75" top="1" bottom="1" header="0.5" footer="0.5"/>
  <pageSetup fitToHeight="0" orientation="landscape"/>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Rules</vt:lpstr>
      <vt:lpstr>Payroll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Employee Cost and Net Salary Template, Egypt 2026</dc:title>
  <dc:creator>Reform Group</dc:creator>
  <cp:lastModifiedBy>Mahmoud elsaied</cp:lastModifiedBy>
  <dcterms:created xsi:type="dcterms:W3CDTF">2026-10-27T00:28:27Z</dcterms:created>
  <dcterms:modified xsi:type="dcterms:W3CDTF">2026-10-27T00:32:56Z</dcterms:modified>
</cp:coreProperties>
</file>